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60" yWindow="5745" windowWidth="20730" windowHeight="4380" tabRatio="727" firstSheet="3" activeTab="3"/>
  </bookViews>
  <sheets>
    <sheet name="2011" sheetId="4" state="hidden" r:id="rId1"/>
    <sheet name="2012" sheetId="5" state="hidden" r:id="rId2"/>
    <sheet name="2013" sheetId="6" state="hidden" r:id="rId3"/>
    <sheet name="Bills" sheetId="1" r:id="rId4"/>
    <sheet name="Gas" sheetId="2" r:id="rId5"/>
  </sheets>
  <calcPr calcId="144525"/>
</workbook>
</file>

<file path=xl/calcChain.xml><?xml version="1.0" encoding="utf-8"?>
<calcChain xmlns="http://schemas.openxmlformats.org/spreadsheetml/2006/main">
  <c r="M53" i="1" l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L53" i="1"/>
  <c r="C53" i="1"/>
  <c r="D53" i="1"/>
  <c r="E53" i="1"/>
  <c r="F53" i="1"/>
  <c r="G53" i="1"/>
  <c r="H53" i="1"/>
  <c r="I53" i="1"/>
  <c r="J53" i="1"/>
  <c r="B53" i="1"/>
  <c r="B4" i="2" l="1"/>
  <c r="C4" i="2"/>
  <c r="D4" i="2"/>
  <c r="E4" i="2"/>
  <c r="F4" i="2"/>
  <c r="G4" i="2"/>
  <c r="H4" i="2"/>
  <c r="I4" i="2"/>
  <c r="J4" i="2"/>
  <c r="A68" i="6" l="1"/>
  <c r="Y53" i="6"/>
  <c r="Y54" i="6" s="1"/>
  <c r="X53" i="6"/>
  <c r="X54" i="6" s="1"/>
  <c r="W53" i="6"/>
  <c r="W54" i="6" s="1"/>
  <c r="V53" i="6"/>
  <c r="V54" i="6" s="1"/>
  <c r="U53" i="6"/>
  <c r="U54" i="6" s="1"/>
  <c r="T53" i="6"/>
  <c r="T54" i="6" s="1"/>
  <c r="S53" i="6"/>
  <c r="S54" i="6" s="1"/>
  <c r="R53" i="6"/>
  <c r="R54" i="6" s="1"/>
  <c r="Q53" i="6"/>
  <c r="Q54" i="6" s="1"/>
  <c r="P53" i="6"/>
  <c r="P54" i="6" s="1"/>
  <c r="O53" i="6"/>
  <c r="O54" i="6" s="1"/>
  <c r="N53" i="6"/>
  <c r="N54" i="6" s="1"/>
  <c r="M53" i="6"/>
  <c r="M54" i="6" s="1"/>
  <c r="L53" i="6"/>
  <c r="L54" i="6" s="1"/>
  <c r="K53" i="6"/>
  <c r="K54" i="6" s="1"/>
  <c r="J53" i="6"/>
  <c r="J54" i="6" s="1"/>
  <c r="I53" i="6"/>
  <c r="I54" i="6" s="1"/>
  <c r="H53" i="6"/>
  <c r="H54" i="6" s="1"/>
  <c r="G53" i="6"/>
  <c r="G54" i="6" s="1"/>
  <c r="F53" i="6"/>
  <c r="F54" i="6" s="1"/>
  <c r="E53" i="6"/>
  <c r="E54" i="6" s="1"/>
  <c r="D53" i="6"/>
  <c r="D54" i="6" s="1"/>
  <c r="C53" i="6"/>
  <c r="C54" i="6" s="1"/>
  <c r="B53" i="6"/>
  <c r="B54" i="6" s="1"/>
  <c r="AI52" i="1" l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M52" i="1" l="1"/>
  <c r="L52" i="1"/>
  <c r="O52" i="1"/>
  <c r="N52" i="1"/>
  <c r="B52" i="1"/>
  <c r="C52" i="1"/>
  <c r="D52" i="1"/>
  <c r="E52" i="1"/>
  <c r="F52" i="1"/>
  <c r="G52" i="1"/>
  <c r="H52" i="1"/>
  <c r="I52" i="1"/>
  <c r="J52" i="1"/>
  <c r="Y32" i="5"/>
  <c r="Y33" i="5" s="1"/>
  <c r="X32" i="5"/>
  <c r="X33" i="5" s="1"/>
  <c r="W32" i="5"/>
  <c r="W33" i="5" s="1"/>
  <c r="V32" i="5"/>
  <c r="V33" i="5" s="1"/>
  <c r="U32" i="5"/>
  <c r="U33" i="5" s="1"/>
  <c r="T32" i="5"/>
  <c r="T33" i="5" s="1"/>
  <c r="S32" i="5"/>
  <c r="S33" i="5" s="1"/>
  <c r="R32" i="5"/>
  <c r="R33" i="5" s="1"/>
  <c r="Q32" i="5"/>
  <c r="Q33" i="5" s="1"/>
  <c r="P32" i="5"/>
  <c r="P33" i="5" s="1"/>
  <c r="O32" i="5"/>
  <c r="O33" i="5" s="1"/>
  <c r="N32" i="5"/>
  <c r="N33" i="5" s="1"/>
  <c r="M32" i="5"/>
  <c r="M33" i="5" s="1"/>
  <c r="L32" i="5"/>
  <c r="L33" i="5" s="1"/>
  <c r="K32" i="5"/>
  <c r="K33" i="5" s="1"/>
  <c r="J32" i="5"/>
  <c r="J33" i="5" s="1"/>
  <c r="I32" i="5"/>
  <c r="I33" i="5" s="1"/>
  <c r="H32" i="5"/>
  <c r="H33" i="5" s="1"/>
  <c r="G32" i="5"/>
  <c r="G33" i="5" s="1"/>
  <c r="F32" i="5"/>
  <c r="F33" i="5" s="1"/>
  <c r="E32" i="5"/>
  <c r="E33" i="5" s="1"/>
  <c r="D32" i="5"/>
  <c r="D33" i="5" s="1"/>
  <c r="C32" i="5"/>
  <c r="C33" i="5" s="1"/>
  <c r="B32" i="5"/>
  <c r="B33" i="5" s="1"/>
  <c r="Y25" i="4"/>
  <c r="Y26" i="4" s="1"/>
  <c r="X25" i="4"/>
  <c r="X26" i="4" s="1"/>
  <c r="W25" i="4"/>
  <c r="W26" i="4" s="1"/>
  <c r="V25" i="4"/>
  <c r="V26" i="4" s="1"/>
  <c r="U25" i="4"/>
  <c r="U26" i="4" s="1"/>
  <c r="T25" i="4"/>
  <c r="T26" i="4" s="1"/>
  <c r="S25" i="4"/>
  <c r="S26" i="4" s="1"/>
  <c r="R25" i="4"/>
  <c r="R26" i="4" s="1"/>
  <c r="Q25" i="4"/>
  <c r="Q26" i="4" s="1"/>
  <c r="P25" i="4"/>
  <c r="P26" i="4" s="1"/>
  <c r="O25" i="4"/>
  <c r="O26" i="4" s="1"/>
  <c r="N25" i="4"/>
  <c r="N26" i="4" s="1"/>
  <c r="M25" i="4"/>
  <c r="M26" i="4" s="1"/>
  <c r="L25" i="4"/>
  <c r="L26" i="4" s="1"/>
  <c r="K25" i="4"/>
  <c r="K26" i="4" s="1"/>
  <c r="J25" i="4"/>
  <c r="J26" i="4" s="1"/>
  <c r="I25" i="4"/>
  <c r="I26" i="4" s="1"/>
  <c r="H25" i="4"/>
  <c r="H26" i="4" s="1"/>
  <c r="G25" i="4"/>
  <c r="G26" i="4" s="1"/>
  <c r="F25" i="4"/>
  <c r="F26" i="4" s="1"/>
  <c r="E25" i="4"/>
  <c r="E26" i="4" s="1"/>
  <c r="D25" i="4"/>
  <c r="D26" i="4" s="1"/>
  <c r="C25" i="4"/>
  <c r="C26" i="4" s="1"/>
  <c r="B25" i="4"/>
  <c r="B26" i="4" s="1"/>
</calcChain>
</file>

<file path=xl/comments1.xml><?xml version="1.0" encoding="utf-8"?>
<comments xmlns="http://schemas.openxmlformats.org/spreadsheetml/2006/main">
  <authors>
    <author>tfountain</author>
  </authors>
  <commentList>
    <comment ref="T2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$25 - Plan
$44 - Heartworm Meds</t>
        </r>
      </text>
    </comment>
    <comment ref="V4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$108 - Target
$48 - Harmons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$20 - Cash For Kimmi (for Sheri's gift)
$30 - Tai Pan (gift card for Kimmi)
$30 - Megaplex (gift card for Steven)
$99 - Groupon (coat for me)
$150 - Walmart (Gifts for Bryan and Brookie)
$5 - Scottevest</t>
        </r>
      </text>
    </comment>
    <comment ref="X4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$357 - Target (Brookie, Bryan, Des, Bear)
$24 - Amazon
$22 - Groupon (Me)
$6 - RedTag (Me) (waiting)
$23 - Amazon (Me)
$26 - Bath &amp; Body Works (Chrissy)
$22 - Animal Hat Shop (Sierra)
$6 - UBID.com - (Me) Shipping for wine opener</t>
        </r>
      </text>
    </comment>
    <comment ref="Y4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$41 - Shoe Carnival
$11 - Cinemark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Don't pay this until we've gone grocery shopping and we've paid Questar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Pay this first thing in the morning</t>
        </r>
      </text>
    </comment>
    <comment ref="L6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Pay more on this if you can.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$18 - Chili's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$5 - Taco Bell
$21 - Teriyaki Grill
$16 - Little Ceasars
$18 - Sconecutter
$25 - Subway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$40 - Leatherby's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$3 - Arctic Circle
$10 - Little Ceasars
$95 - Joe's Crab Shack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$36 - Dees
$18 - Rubio's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$6 - Starbucks
$7 - Greek Kabob
$10 - McDonald's
$11 - Sarku
$6 - Jamba Juice
$12 - Arctic Circle
$67 - The Melting Pot
$4 - Mrs. Fields
$15 - Wendy's
$34 - Cinemark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$38 - Smith Tix
$26 - Real Tickets
$45 - Cinemark
$43 - In The Venue
$8 - Wendy's
$13 - Lava Hot Springs
$14 - Subway
$30 - Applebee's
$59 - Johnny's
$54 - Blue Moon
$45 - ATM (AZ Shirts)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$9 - Edo Japan
$30 - The Complex (Entered as "Withdrawl")
$9 - Taco Time
$20 - Discovery Gateway
$75 - Megaplex
$24 - 5 Guys
</t>
        </r>
      </text>
    </comment>
    <comment ref="J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$22 - Café Rio</t>
        </r>
      </text>
    </comment>
    <comment ref="K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$25 - McDonalds
$42 - Mayan
$2 - Subway
$6 - Wendy's</t>
        </r>
      </text>
    </comment>
    <comment ref="L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$27 - Wendy's (?)
$18 - Teriyaki Grill
$11 - Lonestar</t>
        </r>
      </text>
    </comment>
    <comment ref="M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$4 - Canyon Coffee
$18 - Wendy's
$45 - Little Ceasars
$14 - Cinemark
$16 - Sconecutter
$17 - McDonald's</t>
        </r>
      </text>
    </comment>
    <comment ref="N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$16 - Little Caesars
$9 - McDonald's
$15 - Carl's Jr.
$21 - Subway
$20 - Café Rio
$37 - Megaplex</t>
        </r>
      </text>
    </comment>
    <comment ref="O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$22 - Cinemark
$32 - Subway</t>
        </r>
      </text>
    </comment>
    <comment ref="P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$13 - Ikea
$16 - Wendy's
$12 - Chickfila
$16 - Rubio's</t>
        </r>
      </text>
    </comment>
    <comment ref="Q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$23 - Cinemark
$48 - Red Maple</t>
        </r>
      </text>
    </comment>
    <comment ref="R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$86 - Oktoberfest
$18 - Cinemark</t>
        </r>
      </text>
    </comment>
    <comment ref="S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$12 - Applebee's
$11 - McDonald's</t>
        </r>
      </text>
    </comment>
    <comment ref="T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$11 - Little Caesars
$22 - Rubio's</t>
        </r>
      </text>
    </comment>
    <comment ref="U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$28 - Corner Bakery
$15 - Little Ceasars
$53 - Joe's Crab Shack</t>
        </r>
      </text>
    </comment>
    <comment ref="V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$12 - Taco Time
$22 - Rubio's
$29 - Sakana
$19 - Subway
$18 - Wendy's
$9 - Coldstone</t>
        </r>
      </text>
    </comment>
    <comment ref="W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$26 - Zupas
$23 - Rubio's</t>
        </r>
      </text>
    </comment>
    <comment ref="X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$28 - Little Ceasars
$16 - Burger King
$14 - Applebee's
$21 - Leger's Deli
$33 - Cinemark
$5 - Groupon (bouncy place)
$12 - In n out burger</t>
        </r>
      </text>
    </comment>
    <comment ref="Y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$10 - McDonald's
$6 - Chickfila
$60 - Ruby Tuesday</t>
        </r>
      </text>
    </comment>
    <comment ref="J9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Next fill up for the jeep will go on the CC</t>
        </r>
      </text>
    </comment>
    <comment ref="K12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$108 - Jiffy Lube (Caliber)</t>
        </r>
      </text>
    </comment>
    <comment ref="N12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Jeep</t>
        </r>
      </text>
    </comment>
    <comment ref="V12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Oil change and tire rotation for the Caliber.
$7 - Big O Tires</t>
        </r>
      </text>
    </comment>
    <comment ref="W12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$22 - Big O Tires (headlight)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Bear's bday</t>
        </r>
      </text>
    </comment>
    <comment ref="M13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Food and a toy or bone</t>
        </r>
      </text>
    </comment>
    <comment ref="N13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Grooming</t>
        </r>
      </text>
    </comment>
    <comment ref="P13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Food
PetsHotel</t>
        </r>
      </text>
    </comment>
    <comment ref="R13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PetsHotel</t>
        </r>
      </text>
    </comment>
    <comment ref="S13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PetsHotel and food
$409 - Hotel
$47 - Food</t>
        </r>
      </text>
    </comment>
    <comment ref="U13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$99 - PetsHotel
$46 - Dog Food</t>
        </r>
      </text>
    </comment>
    <comment ref="V13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$99 - PetsHotel</t>
        </r>
      </text>
    </comment>
    <comment ref="X13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$60 - Food &amp; Toys</t>
        </r>
      </text>
    </comment>
    <comment ref="S15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Pay this today so it's not late due to us being on vacation.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$57 - already spent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$12 - Fresh Market
$312 - Walmart
$16 - Walgreens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$100 - Walmart
$20 - Harmons
$5 - Fresh Market</t>
        </r>
      </text>
    </comment>
    <comment ref="I16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$240 - Walmart
$38 - State Liquor
$23 - Fresh Market
$4 - Target
$8 - Harmons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$38 - Liquor Store
$123 - Walmart
$19 - Fresh Market</t>
        </r>
      </text>
    </comment>
    <comment ref="M16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$31 - Rite Aid
$6 - Walgreens
$10 - Harmons</t>
        </r>
      </text>
    </comment>
    <comment ref="N16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$238 - Walmart
$31 - Harmons</t>
        </r>
      </text>
    </comment>
    <comment ref="O16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$48 - Walmart
$5 - Holiday Oil
$23- Harmons</t>
        </r>
      </text>
    </comment>
    <comment ref="Q16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$44 - Harmons
$186 - Walmart
$24 - Liquor Store
$147 - Target</t>
        </r>
      </text>
    </comment>
    <comment ref="R16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$284 - Walmart
$41 - Harmons
$4 - Smiths
$27 - Liquor Store
$9 - Target</t>
        </r>
      </text>
    </comment>
    <comment ref="S16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$33 - AutoZone
$8 - Walmart</t>
        </r>
      </text>
    </comment>
    <comment ref="T16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$73 - Liquor Store
$14 - Harmons
$407 - Walmart</t>
        </r>
      </text>
    </comment>
    <comment ref="U16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$11 - Liquor store
$16 - Harmons
$28 - Smiths
$25 - Walmart
$30 - Liquor Store</t>
        </r>
      </text>
    </comment>
    <comment ref="V16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$97 - Harmons
$343 - Walmart</t>
        </r>
      </text>
    </comment>
    <comment ref="W16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$79 - Harmons
$3 - Reams
$46 - Walmart
$16 - Lowes</t>
        </r>
      </text>
    </comment>
    <comment ref="X16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$293 - Walmart
$22 - Harmons</t>
        </r>
      </text>
    </comment>
    <comment ref="Y16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$26 - Harmons
$6 - Walmart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$25 - Braza Grill
$14 - Pride Food Mart
$2 - Walker Center
$11 - iTunes</t>
        </r>
      </text>
    </comment>
    <comment ref="D20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$41 - Fat Cats &amp; Pizza Factory
$7 - Kearns Rec Center
$26 - Fat Cats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$50 - Megaplex
$5 - Seasons Boutique
$33 - Pizza Factory
$32 - Fat Cats
$296 - Amazon.com (Waiting for all of these to come through)
$51 - Rockstar Tactical Systems
$12 - Republican
$29 - Sue Rich Lanes
$12 - Megaplex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$2 - Tao Te Ching
$30 - Army Navy
$12 - Cash
$12 - Arby's
$35 - Game Stop
$20 - Cash (for Real Game)</t>
        </r>
      </text>
    </comment>
    <comment ref="G20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$11 - iTunes
$8 - Target
$9 - Paypal (ebay)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$22 - iTunes
$3 - Palm</t>
        </r>
      </text>
    </comment>
    <comment ref="I20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$4 - Target</t>
        </r>
      </text>
    </comment>
    <comment ref="M20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$5 - REI
$1 - Jimmy John's
$5 - Canyon Coffee</t>
        </r>
      </text>
    </comment>
    <comment ref="N20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$22 - Black Ops Map Pack
$9 - Lone Star
$6 - Canyon Coffee</t>
        </r>
      </text>
    </comment>
    <comment ref="O20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$5 - Canyon Coffee
$1 - Cinemark</t>
        </r>
      </text>
    </comment>
    <comment ref="P20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$9 - Regence</t>
        </r>
      </text>
    </comment>
    <comment ref="Q20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$9 - Canyon Coffee
$10 - New Picture</t>
        </r>
      </text>
    </comment>
    <comment ref="R20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$9 - iTunes
$44 - Target</t>
        </r>
      </text>
    </comment>
    <comment ref="T20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$20 - Gamestop
$2 - Cinemark
$19 - Fedex
$125 - iPhone</t>
        </r>
      </text>
    </comment>
    <comment ref="U20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$19 - Fedex
$22 - Megaplex
$104 - Old Navy
$4 - Groupon
$23 - Nightmare on 13th</t>
        </r>
      </text>
    </comment>
    <comment ref="V20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$26 - Graywhale
$12 - iTunes (book)</t>
        </r>
      </text>
    </comment>
    <comment ref="W20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$71 - Old Navy</t>
        </r>
      </text>
    </comment>
    <comment ref="X20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$5 - PayPal (Louis CK)</t>
        </r>
      </text>
    </comment>
    <comment ref="Y20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$17 - Target
$20 - Kohl's
$12 - iTunes</t>
        </r>
      </text>
    </comment>
    <comment ref="K21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$210 - DMV (Caliber)</t>
        </r>
      </text>
    </comment>
    <comment ref="T21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Jeep</t>
        </r>
      </text>
    </comment>
    <comment ref="W23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Should get new bill on the 26th</t>
        </r>
      </text>
    </comment>
  </commentList>
</comments>
</file>

<file path=xl/comments2.xml><?xml version="1.0" encoding="utf-8"?>
<comments xmlns="http://schemas.openxmlformats.org/spreadsheetml/2006/main">
  <authors>
    <author>tfountain</author>
    <author>Fountain</author>
  </authors>
  <commentList>
    <comment ref="T1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Change deductions for HSA back to $400</t>
        </r>
      </text>
    </comment>
    <comment ref="I2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-Card expired so this payment is going to be on this check
-$43 for heartworm meds</t>
        </r>
      </text>
    </comment>
    <comment ref="X3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pay 150.40</t>
        </r>
      </text>
    </comment>
    <comment ref="S4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$151.25 from savings</t>
        </r>
      </text>
    </comment>
    <comment ref="V5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get out in cash</t>
        </r>
      </text>
    </comment>
    <comment ref="X5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$41 - Target
$307 - Target
$141 - Target</t>
        </r>
      </text>
    </comment>
    <comment ref="Y5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$120 - Cinemark
Sheri and Nick's gift card</t>
        </r>
      </text>
    </comment>
    <comment ref="X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$204.50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$6 - McDonalds
$26 - Kangaroo Zoo
$50 - Delta
$15 - Little Caesars
$9 - Megaplex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$2 - Ultimate Indoor
$16 - Taco Bell
$33 - Papa John's
$11 - Little Caesars
$29 - Cinemark
$13 - Coldstone
$19 - Rubio's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$22 - Megaplex
$22 - La Fuente
$4 - Mrs. Fields
$6 - Coldstone
$41 - Bonwood
$16 - Airborne
$20 - Dominoes
$18 - Costa Vida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$5 - Sam's Club
$36 - Cinemark
$48 - Romano's
$3 - McDonald's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$16 - Sconecutter
$9 - Little Caesars
$14 - UTA
$24 - Cinemark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$44 - Subway
$31 - Dees
$19 - Real SLC
$10 - Sarku Japan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$12 - Starbucks (waiting)
$17 - Pizza Factory
$23 - Megaplex
$5 - Panda Express
$16 - La Fuente
$26 - Fat Cats
$31 - Shanghai
$7 - Tokyo Japan
$23 - Rubio's
$1 - IKEA</t>
        </r>
      </text>
    </comment>
    <comment ref="J10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$8 - Sam's Club
$34 - Fandango
$14 - Coldstone
$19 - Cinemark
$7 - Subway
$5 - La Fuente
$4 - Starbucks</t>
        </r>
      </text>
    </comment>
    <comment ref="K10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$7 - McDonald's
$7 - Arby's
$10 - Subway
$12 - Starbucks
$31 - Megaplex
$43 - Applebee's
$15 - Fandango</t>
        </r>
      </text>
    </comment>
    <comment ref="L10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$4 - Kona Ice
$5 - Wendy's
$6 - Starbucks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$12 - Del Taco
$29 - Costa Vida
$16 - Desert Star
$23 - Rubios
$11 - Café Rio
$38 - Megaplex
$25 - Fandango</t>
        </r>
      </text>
    </comment>
    <comment ref="N10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$18 - Arctic Circle
$15 - Fandango
$42 - Golden Seas</t>
        </r>
      </text>
    </comment>
    <comment ref="O10" authorId="1">
      <text>
        <r>
          <rPr>
            <b/>
            <sz val="9"/>
            <color indexed="81"/>
            <rFont val="Tahoma"/>
            <family val="2"/>
          </rPr>
          <t>Fountain:</t>
        </r>
        <r>
          <rPr>
            <sz val="9"/>
            <color indexed="81"/>
            <rFont val="Tahoma"/>
            <family val="2"/>
          </rPr>
          <t xml:space="preserve">
$26 - Megaplex
$12 - Subway
$17 - Simply Sushi (paypal)
$6 - McDonald's</t>
        </r>
      </text>
    </comment>
    <comment ref="P10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$14 - Little Caesars
$5 - Starbucks
$8 - Arby's</t>
        </r>
      </text>
    </comment>
    <comment ref="Q10" authorId="1">
      <text>
        <r>
          <rPr>
            <b/>
            <sz val="9"/>
            <color indexed="81"/>
            <rFont val="Tahoma"/>
            <family val="2"/>
          </rPr>
          <t>Fountain:</t>
        </r>
        <r>
          <rPr>
            <sz val="9"/>
            <color indexed="81"/>
            <rFont val="Tahoma"/>
            <family val="2"/>
          </rPr>
          <t xml:space="preserve">
$40 - Little Caesars
$41 - Dee's
$12 - Wendy's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$8 - Yogurtland
$16 - Panda Express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$42 - Megaplex
$13 - Hogle Zoo
$16 - Pound Cake's Eats
$20 - Wiseguys
$21 - Zupas
$24 - Rubio's
$15 - Subway</t>
        </r>
      </text>
    </comment>
    <comment ref="R10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$8 - Zupas
$18 - Rubio's
$5 - Burger King
$5 - McDonalds
$36 - Denny's
$7 - Arby's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$18 - PayPal(Simply Sushi)</t>
        </r>
      </text>
    </comment>
    <comment ref="S10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$73 - Desert Star
$54 - Buca di Beppo
$26 - Zupas
$16 - La Cocina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$7 - Regence</t>
        </r>
      </text>
    </comment>
    <comment ref="T10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$20 - Rubio's
$33 - Brio
$18 - Dask's
$11 - Cinemark
$14 - Sconecutter</t>
        </r>
      </text>
    </comment>
    <comment ref="V10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$10 - Subway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$22 - Café Rio
$14 - Rubio's
$4 - Regencebcbs
$4 - McDonalds</t>
        </r>
      </text>
    </comment>
    <comment ref="W10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$18 - Regencebcbs
$19 - Papa Murphys
$13 - Starbucks
$4 - McDonald's
$21 - Rubio's
$36 - Desert Star</t>
        </r>
      </text>
    </comment>
    <comment ref="X10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$29 - Papa Murphy's
$10 - Rubios</t>
        </r>
      </text>
    </comment>
    <comment ref="Y10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$17 - Megaplex
$30 - EVE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I will fill up on the credit card. That's the only reason this is not $175</t>
        </r>
      </text>
    </comment>
    <comment ref="P14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Steve's Bday: $36 - GameStop</t>
        </r>
      </text>
    </comment>
    <comment ref="Q14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Bunco - $20 - Cash
$5 - Cash
$16 - Seven Slings
$11 - Shutterfly
$4 - Texaco(gas for mower)</t>
        </r>
      </text>
    </comment>
    <comment ref="R14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$18 - Flowers from Sam's Club
$25 - DownEast</t>
        </r>
      </text>
    </comment>
    <comment ref="S14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$4 - iTunes
$7 - Broadway
$15 - Hunt's Gymnastics
$183 - Old Navy
$20 - Withdrawl for Carnival</t>
        </r>
      </text>
    </comment>
    <comment ref="T14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$50 - Weddng Gift for Jesse and Erin
$40 - Deborah Matamoros
$27 - Lifetouch</t>
        </r>
      </text>
    </comment>
    <comment ref="U14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$24 - Joann
$8 - Lowe's</t>
        </r>
      </text>
    </comment>
    <comment ref="V14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$20 - Poker Night
$10 - Gift for Jefferson
$50 - PayPal
$33 - PayPal
$43 - GameStop
$15 - Jump n Bounce</t>
        </r>
      </text>
    </comment>
    <comment ref="W14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$55 - Desert Star
$30 - Cash
$84 - Maurices
$9 - iTunes</t>
        </r>
      </text>
    </comment>
    <comment ref="X14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$20 - Poker Night</t>
        </r>
      </text>
    </comment>
    <comment ref="Y14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$4 - iTunes
$30 - Autozone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$71 - Toms(wife)
$20 - Cash for Sheri's gift
$41 - Overstock.com(mom)
$20 - Famous Dave's</t>
        </r>
      </text>
    </comment>
    <comment ref="M1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Pay on the first</t>
        </r>
      </text>
    </comment>
    <comment ref="O1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Pay on the first</t>
        </r>
      </text>
    </comment>
    <comment ref="Q17" authorId="0">
      <text>
        <r>
          <rPr>
            <b/>
            <sz val="9"/>
            <color indexed="81"/>
            <rFont val="Tahoma"/>
            <family val="2"/>
          </rPr>
          <t xml:space="preserve">tfountain:
</t>
        </r>
        <r>
          <rPr>
            <sz val="9"/>
            <color indexed="81"/>
            <rFont val="Tahoma"/>
            <family val="2"/>
          </rPr>
          <t>a transfer has been scheduled to go through on the 1st of next month</t>
        </r>
      </text>
    </comment>
    <comment ref="S1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schedule a payment for the 1st of next month</t>
        </r>
      </text>
    </comment>
    <comment ref="U1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schedule a payment for the 1st of next month</t>
        </r>
      </text>
    </comment>
    <comment ref="W1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Wait to see what the $.change is on this on the 1st so we can make it even.</t>
        </r>
      </text>
    </comment>
    <comment ref="Y1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schedule a payment for the 1st of next month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Oil change and tire rotation for the Jeep</t>
        </r>
      </text>
    </comment>
    <comment ref="I18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Caliber: Oil Change</t>
        </r>
      </text>
    </comment>
    <comment ref="V18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Nitro</t>
        </r>
      </text>
    </comment>
    <comment ref="W18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Caliber - Oil and Tires
Nitro - Tires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Dog Food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This was $58. Put on the credit card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Toys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PetsHotel
Grooming
$25 - Food</t>
        </r>
      </text>
    </comment>
    <comment ref="I19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Balls</t>
        </r>
      </text>
    </comment>
    <comment ref="J19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Food</t>
        </r>
      </text>
    </comment>
    <comment ref="M19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$40 - Food</t>
        </r>
      </text>
    </comment>
    <comment ref="P19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$40 - Food</t>
        </r>
      </text>
    </comment>
    <comment ref="Q19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$130 - PetsHotel</t>
        </r>
      </text>
    </comment>
    <comment ref="W19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Food and gifts</t>
        </r>
      </text>
    </comment>
    <comment ref="L20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Nothing owed this month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$282 - Smith's
$59 - Walmart
$9 - Home Depot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$27 - Liquor Store
$292 - Sams Club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$206 - Sam's Club
$55 - Walmart
$30 - Harmons
$6 - 7Eleven
$23 - Target
$35 - Target.com
$26 - Harmons</t>
        </r>
      </text>
    </comment>
    <comment ref="E23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$20 - Harmons
$5 - Smiths
$34 - Sam's Club
$14 - Icing</t>
        </r>
      </text>
    </comment>
    <comment ref="F23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$184 - Sam's Club
$79 - Walmart
$8 - Harmons</t>
        </r>
      </text>
    </comment>
    <comment ref="G23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$115 - Sam's Club
$103 - Walmart
$49 - Harmons
$42 - Target
$25 - Liquor Store</t>
        </r>
      </text>
    </comment>
    <comment ref="H23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$232 - Sam's Club
$367 - Walmart
$163 - Target
$36 - Harmon's
$15 - Liquor Store</t>
        </r>
      </text>
    </comment>
    <comment ref="I23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$75 - Walmart
$49 - Harmons</t>
        </r>
      </text>
    </comment>
    <comment ref="J23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$200 - Sam's Club
$105 - Walmart
$35 - Harmons
$25 - Target</t>
        </r>
      </text>
    </comment>
    <comment ref="K23" authorId="1">
      <text>
        <r>
          <rPr>
            <b/>
            <sz val="9"/>
            <color indexed="81"/>
            <rFont val="Tahoma"/>
            <family val="2"/>
          </rPr>
          <t>Fountain:</t>
        </r>
        <r>
          <rPr>
            <sz val="9"/>
            <color indexed="81"/>
            <rFont val="Tahoma"/>
            <family val="2"/>
          </rPr>
          <t xml:space="preserve">
$77 - Walmart(garden goods)
$116 - Walmart
$12 - Harmons
$2 - Smith's
$82 - Target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$244 - Sam's Club
$148 - Walmart
$22 - Target</t>
        </r>
      </text>
    </comment>
    <comment ref="M23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$18 - Sam's Club
$46 - Walmart
$20 - Sears
$20 - Smith's
$12 - Harmon's</t>
        </r>
      </text>
    </comment>
    <comment ref="N23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$236 - Sam's Club
$172 - Walmart
$39 - Liquor Store
$65 - Harmons
$158 - Target
$34 - Walgreens</t>
        </r>
      </text>
    </comment>
    <comment ref="O23" authorId="1">
      <text>
        <r>
          <rPr>
            <b/>
            <sz val="9"/>
            <color indexed="81"/>
            <rFont val="Tahoma"/>
            <family val="2"/>
          </rPr>
          <t>Fountain:</t>
        </r>
        <r>
          <rPr>
            <sz val="9"/>
            <color indexed="81"/>
            <rFont val="Tahoma"/>
            <family val="2"/>
          </rPr>
          <t xml:space="preserve">
$185 - Sam's Club
$32 - Harmons
$29 - Walmart
$46 - Target</t>
        </r>
      </text>
    </comment>
    <comment ref="P23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$90 - Target
$40 - Walmart
$31 - Harmons
$20 - Smiths
$67 - Sam's Club</t>
        </r>
      </text>
    </comment>
    <comment ref="Q23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$94 - Sam's Club
$57 - Walmart
$88 - Target
$24- Harmon's
$20 - Holiday Oil(beer)
$5 - Walgreens</t>
        </r>
      </text>
    </comment>
    <comment ref="R23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$86 - Sam's Club
$96 - Walmart
$50 - Target
$12 - Walgreens
$47 - Harmons
</t>
        </r>
        <r>
          <rPr>
            <b/>
            <sz val="9"/>
            <color indexed="81"/>
            <rFont val="Tahoma"/>
            <family val="2"/>
          </rPr>
          <t>TOTAL SO FAR: $291</t>
        </r>
      </text>
    </comment>
    <comment ref="S23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$74 - Target
$93 - Sam's Club
$118 - Walmart
$39 - Harmons
$13 - Liquor Stove</t>
        </r>
      </text>
    </comment>
    <comment ref="T23" authorId="1">
      <text>
        <r>
          <rPr>
            <b/>
            <sz val="9"/>
            <color indexed="81"/>
            <rFont val="Tahoma"/>
            <family val="2"/>
          </rPr>
          <t>Fountain:</t>
        </r>
        <r>
          <rPr>
            <sz val="9"/>
            <color indexed="81"/>
            <rFont val="Tahoma"/>
            <family val="2"/>
          </rPr>
          <t xml:space="preserve">
$53 - Target
$18 - Dollar Tree
$66 - Harmons
$20 - Liquor Store
$18 - Wow A Dollar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$46 - Sam's Club
$61 - Walmart</t>
        </r>
      </text>
    </comment>
    <comment ref="U23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$134 - Sam's Club
$244 - Walmart
$108 - Target
$23 - Harmons</t>
        </r>
      </text>
    </comment>
    <comment ref="V23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$164 - Sam's Club
$86 - Walmart
$12 - Target
$10 - Walgreens</t>
        </r>
      </text>
    </comment>
    <comment ref="W23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$523 - Walmart
$148 - Sam's Club
$9 - Harmons
$2 - Quik Pik
$46 - Target
$32 - Barnes &amp; Noble</t>
        </r>
      </text>
    </comment>
    <comment ref="X23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$14 - Harmons
$155 - Sam's Club
$70 - Walmart
$9 - Quikpik</t>
        </r>
      </text>
    </comment>
    <comment ref="Y23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$25 - Target
$7 - Harmons
$118 - Sams Club
$60 - Walmart
$115 - Target</t>
        </r>
      </text>
    </comment>
    <comment ref="G26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This was $84 and went on the CC</t>
        </r>
      </text>
    </comment>
    <comment ref="M26" authorId="1">
      <text>
        <r>
          <rPr>
            <b/>
            <sz val="9"/>
            <color indexed="81"/>
            <rFont val="Tahoma"/>
            <family val="2"/>
          </rPr>
          <t>Fountain:</t>
        </r>
        <r>
          <rPr>
            <sz val="9"/>
            <color indexed="81"/>
            <rFont val="Tahoma"/>
            <family val="2"/>
          </rPr>
          <t xml:space="preserve">
$84 - Credit Card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$6 - Texaco (car wash)
$40 - Groupon (tinting)
$25 - Groupon (Body By Jake)
$5 - RedTag (waiting)
$4 - iTunes
$2 - USPS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$11 - iTunes
$5 - RedTag
$10 - Computer</t>
        </r>
      </text>
    </comment>
    <comment ref="D2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$4 - iTunes
$43 - GameStop
$35 - Target.com
$2 - Gold's Gym
$6 - Texaco</t>
        </r>
      </text>
    </comment>
    <comment ref="F2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$10 - For Brookie's Cookies</t>
        </r>
      </text>
    </comment>
    <comment ref="G2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$161 - Rocky Mountain Diamond
$6 - Car Wash
$19 - Groupon (MuscleTech)</t>
        </r>
      </text>
    </comment>
    <comment ref="K2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$60 - XBOX LIVE renewal(waiting)
$6 - Microsoft points</t>
        </r>
      </text>
    </comment>
    <comment ref="K28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Caliber</t>
        </r>
      </text>
    </comment>
    <comment ref="H31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If there is anything left at the end of the period, put it in here</t>
        </r>
      </text>
    </comment>
    <comment ref="I31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Perhaps order Matt &amp; Brandie's wedding gift here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Wait until next pay period to put this in (if there's anything left to put in).</t>
        </r>
      </text>
    </comment>
    <comment ref="L33" authorId="1">
      <text>
        <r>
          <rPr>
            <b/>
            <sz val="9"/>
            <color indexed="81"/>
            <rFont val="Tahoma"/>
            <family val="2"/>
          </rPr>
          <t>Fountain:</t>
        </r>
        <r>
          <rPr>
            <sz val="9"/>
            <color indexed="81"/>
            <rFont val="Tahoma"/>
            <family val="2"/>
          </rPr>
          <t xml:space="preserve">
Change HSA deduction to $200</t>
        </r>
      </text>
    </comment>
    <comment ref="M33" authorId="1">
      <text>
        <r>
          <rPr>
            <b/>
            <sz val="9"/>
            <color indexed="81"/>
            <rFont val="Tahoma"/>
            <family val="2"/>
          </rPr>
          <t>Fountain:</t>
        </r>
        <r>
          <rPr>
            <sz val="9"/>
            <color indexed="81"/>
            <rFont val="Tahoma"/>
            <family val="2"/>
          </rPr>
          <t xml:space="preserve">
Change HSA deductions to $0</t>
        </r>
      </text>
    </comment>
    <comment ref="U33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Change HSA amount to $200</t>
        </r>
      </text>
    </comment>
  </commentList>
</comments>
</file>

<file path=xl/comments3.xml><?xml version="1.0" encoding="utf-8"?>
<comments xmlns="http://schemas.openxmlformats.org/spreadsheetml/2006/main">
  <authors>
    <author>tfountain</author>
    <author>Timothy Fountain</author>
    <author>Fountain</author>
  </authors>
  <commentList>
    <comment ref="L5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$1582 - Disneyland/Hotel tickets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$12 - St. George Pool
$14 - St. George Cinema
$100 - Peppers Cantina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schedule a payment for the 1st of next month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schedule a payment for the 1st of next month</t>
        </r>
      </text>
    </comment>
    <comment ref="J9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Pay before next pay period</t>
        </r>
      </text>
    </comment>
    <comment ref="Q9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$612 - Paid
$225 - Paid (Waiting)</t>
        </r>
      </text>
    </comment>
    <comment ref="I12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$46 - Heartworm Meds</t>
        </r>
      </text>
    </comment>
    <comment ref="S18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$3 has been charged so far</t>
        </r>
      </text>
    </comment>
    <comment ref="M29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$113 - Fossil (Des' Bday)</t>
        </r>
      </text>
    </comment>
    <comment ref="P29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$152 - Jump n Bounce
</t>
        </r>
      </text>
    </comment>
    <comment ref="R29" authorId="0">
      <text>
        <r>
          <rPr>
            <b/>
            <sz val="9"/>
            <color indexed="81"/>
            <rFont val="Tahoma"/>
            <family val="2"/>
          </rPr>
          <t>tfountain:
$25 - Kimmi's bday</t>
        </r>
      </text>
    </comment>
    <comment ref="V30" authorId="1">
      <text>
        <r>
          <rPr>
            <b/>
            <sz val="9"/>
            <color indexed="81"/>
            <rFont val="Tahoma"/>
            <family val="2"/>
          </rPr>
          <t>Timothy Fountain:</t>
        </r>
        <r>
          <rPr>
            <sz val="9"/>
            <color indexed="81"/>
            <rFont val="Tahoma"/>
            <family val="2"/>
          </rPr>
          <t xml:space="preserve">
$25 - GameStop
$46 - Alternative Outfitters</t>
        </r>
      </text>
    </comment>
    <comment ref="W30" authorId="1">
      <text>
        <r>
          <rPr>
            <b/>
            <sz val="9"/>
            <color indexed="81"/>
            <rFont val="Tahoma"/>
            <family val="2"/>
          </rPr>
          <t>Timothy Fountain:</t>
        </r>
        <r>
          <rPr>
            <sz val="9"/>
            <color indexed="81"/>
            <rFont val="Tahoma"/>
            <family val="2"/>
          </rPr>
          <t xml:space="preserve">
$72 - Alternative Outfitters (paypal)
$81 - PetSmart
$75 - Bath &amp; Body Works
$98 - Old Navy
$50 - Cinemark
$25 - Megaplex
$60 - Coffee Noir
$13 - Amazon.com</t>
        </r>
      </text>
    </comment>
    <comment ref="X30" authorId="1">
      <text>
        <r>
          <rPr>
            <b/>
            <sz val="9"/>
            <color indexed="81"/>
            <rFont val="Tahoma"/>
            <family val="2"/>
          </rPr>
          <t>Timothy Fountain:</t>
        </r>
        <r>
          <rPr>
            <sz val="9"/>
            <color indexed="81"/>
            <rFont val="Tahoma"/>
            <family val="2"/>
          </rPr>
          <t xml:space="preserve">
$120 - Sheri, Sams Club Card</t>
        </r>
      </text>
    </comment>
    <comment ref="L31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$15 - Amazon</t>
        </r>
      </text>
    </comment>
    <comment ref="T32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$13 - Nightmare on 13th
$81 - Spirit Halloween
$5 - Calvary Thrift
$35 - Savers</t>
        </r>
      </text>
    </comment>
    <comment ref="U32" authorId="1">
      <text>
        <r>
          <rPr>
            <b/>
            <sz val="9"/>
            <color indexed="81"/>
            <rFont val="Tahoma"/>
            <family val="2"/>
          </rPr>
          <t>Timothy Fountain:</t>
        </r>
        <r>
          <rPr>
            <sz val="9"/>
            <color indexed="81"/>
            <rFont val="Tahoma"/>
            <family val="2"/>
          </rPr>
          <t xml:space="preserve">
$11 - Old Navy
$16 - Calvary Thrift</t>
        </r>
      </text>
    </comment>
    <comment ref="N36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$24 - Pilot</t>
        </r>
      </text>
    </comment>
    <comment ref="W36" authorId="1">
      <text>
        <r>
          <rPr>
            <b/>
            <sz val="9"/>
            <color indexed="81"/>
            <rFont val="Tahoma"/>
            <family val="2"/>
          </rPr>
          <t>Timothy Fountain:</t>
        </r>
        <r>
          <rPr>
            <sz val="9"/>
            <color indexed="81"/>
            <rFont val="Tahoma"/>
            <family val="2"/>
          </rPr>
          <t xml:space="preserve">
Pay for Arizona gas with Debit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$3 - Harmons
$184 - Sam's Club
$26 - Smith's
$110 - Target</t>
        </r>
      </text>
    </comment>
    <comment ref="C3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$177 - Sam's Club
$62 - Target</t>
        </r>
      </text>
    </comment>
    <comment ref="D3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$14 - Walgreens
$213 - Sams Club
$123 - Walmart
$34 - Target
$16 - Harmons
$13 - Target</t>
        </r>
      </text>
    </comment>
    <comment ref="E3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$106 - Target
$187 - Target
$183 - Sams Club
$218 - Walmart
$6 - Target
$1 - Harmons
$6 - Harmons</t>
        </r>
      </text>
    </comment>
    <comment ref="G3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$11 - Whole Foods</t>
        </r>
      </text>
    </comment>
    <comment ref="I3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$9 - QuikPik Market</t>
        </r>
      </text>
    </comment>
    <comment ref="K37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this number doesn't mean anything this time. Just leave this $11 here</t>
        </r>
      </text>
    </comment>
    <comment ref="B41" authorId="2">
      <text>
        <r>
          <rPr>
            <b/>
            <sz val="9"/>
            <color indexed="81"/>
            <rFont val="Tahoma"/>
            <family val="2"/>
          </rPr>
          <t>Fountain:</t>
        </r>
        <r>
          <rPr>
            <sz val="9"/>
            <color indexed="81"/>
            <rFont val="Tahoma"/>
            <family val="2"/>
          </rPr>
          <t xml:space="preserve">
$26 - Jump n Bounce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$25 - ATM
$33 - Davanzas Pizza
$14 - Energy Solutions
$10 - Jump n Bounce
$18 - Cinemark
$19 - Subway
$12 - Gun Show
$13 - Little Caesars</t>
        </r>
      </text>
    </comment>
    <comment ref="D41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$14 - Little Caesars
$16 - Kristauf's
$8 - BCBS
$44 - Olive Garden
$6 - BCBS
$26 - Zupas</t>
        </r>
      </text>
    </comment>
    <comment ref="E41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$7 - Applebees
$9 - Cinemark
$15 - Wendy's
$14 - McDonalds</t>
        </r>
      </text>
    </comment>
    <comment ref="F41" authorId="2">
      <text>
        <r>
          <rPr>
            <b/>
            <sz val="9"/>
            <color indexed="81"/>
            <rFont val="Tahoma"/>
            <family val="2"/>
          </rPr>
          <t>Fountain:</t>
        </r>
        <r>
          <rPr>
            <sz val="9"/>
            <color indexed="81"/>
            <rFont val="Tahoma"/>
            <family val="2"/>
          </rPr>
          <t xml:space="preserve">
$8 - Starbucks
$18 - Noodles n Co
$17 - Noodles n Co
$140 - Smith Tix
$101 - Disney on Ice
$20 - Burger King
$21 - Rubios</t>
        </r>
      </text>
    </comment>
    <comment ref="G41" authorId="2">
      <text>
        <r>
          <rPr>
            <b/>
            <sz val="9"/>
            <color indexed="81"/>
            <rFont val="Tahoma"/>
            <family val="2"/>
          </rPr>
          <t>Fountain:</t>
        </r>
        <r>
          <rPr>
            <sz val="9"/>
            <color indexed="81"/>
            <rFont val="Tahoma"/>
            <family val="2"/>
          </rPr>
          <t xml:space="preserve">
$24 - Rubios
$71 - Cinemark
$17 - Subway
$10 - Subway</t>
        </r>
      </text>
    </comment>
    <comment ref="I41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$49 - Canton City</t>
        </r>
      </text>
    </comment>
    <comment ref="J41" authorId="2">
      <text>
        <r>
          <rPr>
            <b/>
            <sz val="9"/>
            <color indexed="81"/>
            <rFont val="Tahoma"/>
            <family val="2"/>
          </rPr>
          <t>Fountain:</t>
        </r>
        <r>
          <rPr>
            <sz val="9"/>
            <color indexed="81"/>
            <rFont val="Tahoma"/>
            <family val="2"/>
          </rPr>
          <t xml:space="preserve">
$80 - Olive Garden
$14 - Fandango
$10 - Cinemark</t>
        </r>
      </text>
    </comment>
    <comment ref="K41" authorId="2">
      <text>
        <r>
          <rPr>
            <b/>
            <sz val="9"/>
            <color indexed="81"/>
            <rFont val="Tahoma"/>
            <family val="2"/>
          </rPr>
          <t>Fountain:</t>
        </r>
        <r>
          <rPr>
            <sz val="9"/>
            <color indexed="81"/>
            <rFont val="Tahoma"/>
            <family val="2"/>
          </rPr>
          <t xml:space="preserve">
$11 - Golden Phoenix
$16 - P.F. Chang's
$8 - Little Caesar's</t>
        </r>
      </text>
    </comment>
    <comment ref="L41" authorId="0">
      <text>
        <r>
          <rPr>
            <b/>
            <sz val="9"/>
            <color indexed="81"/>
            <rFont val="Tahoma"/>
            <family val="2"/>
          </rPr>
          <t xml:space="preserve">tfountain:
</t>
        </r>
        <r>
          <rPr>
            <sz val="9"/>
            <color indexed="81"/>
            <rFont val="Tahoma"/>
            <family val="2"/>
          </rPr>
          <t>$5 - Starbucks
$5 - Starbucks
$43 - Spice Bistro
$8 - Little Caesars
$17 - Two Four Tix
$12 - Café Rio</t>
        </r>
      </text>
    </comment>
    <comment ref="M41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$16 - Megaplex
$6 - Megaplex
$17 - Dasks
$9 - Little Caesars
$7 - Taco Bell(waiting)</t>
        </r>
      </text>
    </comment>
    <comment ref="N41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$28 - Taco Bell
$9 - Little Caesar's
$6 - Zupas</t>
        </r>
      </text>
    </comment>
    <comment ref="O41" authorId="2">
      <text>
        <r>
          <rPr>
            <b/>
            <sz val="9"/>
            <color indexed="81"/>
            <rFont val="Tahoma"/>
            <family val="2"/>
          </rPr>
          <t>Fountain:</t>
        </r>
        <r>
          <rPr>
            <sz val="9"/>
            <color indexed="81"/>
            <rFont val="Tahoma"/>
            <family val="2"/>
          </rPr>
          <t xml:space="preserve">
$11 - Cougar Place Taco Time
$10 - Dasks</t>
        </r>
      </text>
    </comment>
    <comment ref="P41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$13 - Bout Time
$6 - Starbucks
$13 - Taco Time
$48 - Luo's Café
$19 - Del Taco
$12 - Starbucks
$59 - Ghandi Place</t>
        </r>
      </text>
    </comment>
    <comment ref="Q41" authorId="2">
      <text>
        <r>
          <rPr>
            <b/>
            <sz val="9"/>
            <color indexed="81"/>
            <rFont val="Tahoma"/>
            <family val="2"/>
          </rPr>
          <t>Fountain:</t>
        </r>
        <r>
          <rPr>
            <sz val="9"/>
            <color indexed="81"/>
            <rFont val="Tahoma"/>
            <family val="2"/>
          </rPr>
          <t xml:space="preserve">
$11 - Megaplex
$18 - Rubio's</t>
        </r>
      </text>
    </comment>
    <comment ref="R41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$19 - Spice Bistro
$16 - Noodles and Co.
$23 - Spice Bistro(waiting)</t>
        </r>
      </text>
    </comment>
    <comment ref="S41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$23 - Spice Bistro
$96 - Olive Garden
$45 - Bath &amp; Body</t>
        </r>
      </text>
    </comment>
    <comment ref="T41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$20 - Chipotle</t>
        </r>
      </text>
    </comment>
    <comment ref="U41" authorId="2">
      <text>
        <r>
          <rPr>
            <b/>
            <sz val="9"/>
            <color indexed="81"/>
            <rFont val="Tahoma"/>
            <family val="2"/>
          </rPr>
          <t>Fountain:</t>
        </r>
        <r>
          <rPr>
            <sz val="9"/>
            <color indexed="81"/>
            <rFont val="Tahoma"/>
            <family val="2"/>
          </rPr>
          <t xml:space="preserve">
$49 - Bombay House
$19 - Rubio's
$19 - Spice Bistro</t>
        </r>
      </text>
    </comment>
    <comment ref="W41" authorId="1">
      <text>
        <r>
          <rPr>
            <b/>
            <sz val="9"/>
            <color indexed="81"/>
            <rFont val="Tahoma"/>
            <family val="2"/>
          </rPr>
          <t>Timothy Fountain:</t>
        </r>
        <r>
          <rPr>
            <sz val="9"/>
            <color indexed="81"/>
            <rFont val="Tahoma"/>
            <family val="2"/>
          </rPr>
          <t xml:space="preserve">
$20 - Spice Bistro
$12 - Starbucks</t>
        </r>
      </text>
    </comment>
    <comment ref="X41" authorId="1">
      <text>
        <r>
          <rPr>
            <b/>
            <sz val="9"/>
            <color indexed="81"/>
            <rFont val="Tahoma"/>
            <family val="2"/>
          </rPr>
          <t>Timothy Fountain:</t>
        </r>
        <r>
          <rPr>
            <sz val="9"/>
            <color indexed="81"/>
            <rFont val="Tahoma"/>
            <family val="2"/>
          </rPr>
          <t xml:space="preserve">
$20 - SCU Watch Party
$10 - Spice Bistro
$1 - Vending Machine</t>
        </r>
      </text>
    </comment>
    <comment ref="R43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$20 paid so far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$10 - Cash for Bunco</t>
        </r>
      </text>
    </comment>
    <comment ref="C44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$27 - Magnolia Dry Cleaning
$72 - Turbo Tax
$18 - Toys R Us
$63 - Amazon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$8 - Dog Tags
$85 - Battery
$60 - ProFlowers
$26 - Get Some
$12 - Texaco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$20 - Progressive
$7 - 7Eleven
$24 - Liquor Store
$6 - Overstock.com
$10 - Dog Tags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$42 - Get Some
$9 - Magnolia Dry Cleaning
$20 - Cash
$46 - PayPal for LeapFrog Games
$167 - PayPal for Hotel in Cheyenne
$20 - Kimmi</t>
        </r>
      </text>
    </comment>
    <comment ref="G44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$20 - Kimmi
$12 - Claire's
$22 - Fashion Place
$4 - PayPal (bluray case)
$6 - PayPal(shoe goo)
$11 - Cash</t>
        </r>
      </text>
    </comment>
    <comment ref="H44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$6 - 7Eleven
$6 - Texaco</t>
        </r>
      </text>
    </comment>
    <comment ref="J44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$33 - Payless
$28 - Ross
$14 - GameStop
$26 - Ross
$6 - Walmart
$15 - UTA
$5 - Call to park (waiting)</t>
        </r>
      </text>
    </comment>
    <comment ref="K44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$4 - Call to Park
$80 - Sheri's Bday (Cinemark)
$2 - RCWilley
$18 - Get Some
$10 - Holiday Oil
$40 - Cash
$3 - Shell</t>
        </r>
      </text>
    </comment>
    <comment ref="L44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$18 - Vitacost
$6 - Zagg
$9 - REI
$20 - ATM
$10 - ATM</t>
        </r>
      </text>
    </comment>
    <comment ref="M44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$25 - High Chair
$10 - Payless
$33 - NYS
$30 - Cinemark for John</t>
        </r>
      </text>
    </comment>
    <comment ref="N44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$52 - Lowe's
$199 - Lowe's
$10 - Bunco
$26 - Amazon</t>
        </r>
      </text>
    </comment>
    <comment ref="O44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$21 - Lush
$30 - Olive Garden for Marissa
$21 - Softball Shirt
$10 - Amazon
$27 - Lush
$402 - Get Away Today(waiting)
$30 - Joann</t>
        </r>
      </text>
    </comment>
    <comment ref="P44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$402 - Get Away Today
$8 - Honks
$5 - Walmart
$114 - Get Away Today
$149 - Auto Zone
$25 - Grand Canyon
$10 - Walgreens
$14 - Safeway
$30 - Natural Grocers
$14 - Safeway
$124 - Liquor deli
$19 - Safeway
$31 - Olive U Naturally
$20 - Safeway (this is 3 entries added together)
$22 - Walgreens
$11 - Food 4 Less
$18 - Huntington Beach
$252 - Bibiti Bobbity Boutique
$12 - Disneyland Hotel</t>
        </r>
      </text>
    </comment>
    <comment ref="Q44" authorId="2">
      <text>
        <r>
          <rPr>
            <b/>
            <sz val="9"/>
            <color indexed="81"/>
            <rFont val="Tahoma"/>
            <family val="2"/>
          </rPr>
          <t>Fountain:</t>
        </r>
        <r>
          <rPr>
            <sz val="9"/>
            <color indexed="81"/>
            <rFont val="Tahoma"/>
            <family val="2"/>
          </rPr>
          <t xml:space="preserve">
$20 - PayPal
$1 - Summer Garage
$22 - Zagg
$27 - Softball
$42 - Dillards</t>
        </r>
      </text>
    </comment>
    <comment ref="R44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$4 - Brookie's School
$25 - Kimmi's BDay</t>
        </r>
      </text>
    </comment>
    <comment ref="S44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$60 - Soccer Woot!
$22 - School Pics
$2 - Snack Soda Vending
$6 - Walgreens</t>
        </r>
      </text>
    </comment>
    <comment ref="T44" authorId="2">
      <text>
        <r>
          <rPr>
            <b/>
            <sz val="9"/>
            <color indexed="81"/>
            <rFont val="Tahoma"/>
            <family val="2"/>
          </rPr>
          <t>Fountain:</t>
        </r>
        <r>
          <rPr>
            <sz val="9"/>
            <color indexed="81"/>
            <rFont val="Tahoma"/>
            <family val="2"/>
          </rPr>
          <t xml:space="preserve">
$20 - Brookie's Meet</t>
        </r>
      </text>
    </comment>
    <comment ref="U44" authorId="1">
      <text>
        <r>
          <rPr>
            <b/>
            <sz val="9"/>
            <color indexed="81"/>
            <rFont val="Tahoma"/>
            <family val="2"/>
          </rPr>
          <t>Timothy Fountain:</t>
        </r>
        <r>
          <rPr>
            <sz val="9"/>
            <color indexed="81"/>
            <rFont val="Tahoma"/>
            <family val="2"/>
          </rPr>
          <t xml:space="preserve">
$22 - Ulta
$2 - Hancock Fabric</t>
        </r>
      </text>
    </comment>
    <comment ref="V44" authorId="1">
      <text>
        <r>
          <rPr>
            <b/>
            <sz val="9"/>
            <color indexed="81"/>
            <rFont val="Tahoma"/>
            <family val="2"/>
          </rPr>
          <t>Timothy Fountain:</t>
        </r>
        <r>
          <rPr>
            <sz val="9"/>
            <color indexed="81"/>
            <rFont val="Tahoma"/>
            <family val="2"/>
          </rPr>
          <t xml:space="preserve">
$31 - My Growing Season
$12 - UPS</t>
        </r>
      </text>
    </comment>
    <comment ref="W44" authorId="1">
      <text>
        <r>
          <rPr>
            <b/>
            <sz val="9"/>
            <color indexed="81"/>
            <rFont val="Tahoma"/>
            <family val="2"/>
          </rPr>
          <t>Timothy Fountain:</t>
        </r>
        <r>
          <rPr>
            <sz val="9"/>
            <color indexed="81"/>
            <rFont val="Tahoma"/>
            <family val="2"/>
          </rPr>
          <t xml:space="preserve">
$2 - Brookie's teeth
$20 - Charity Raffle</t>
        </r>
      </text>
    </comment>
    <comment ref="X44" authorId="1">
      <text>
        <r>
          <rPr>
            <b/>
            <sz val="9"/>
            <color indexed="81"/>
            <rFont val="Tahoma"/>
            <family val="2"/>
          </rPr>
          <t>Timothy Fountain:</t>
        </r>
        <r>
          <rPr>
            <sz val="9"/>
            <color indexed="81"/>
            <rFont val="Tahoma"/>
            <family val="2"/>
          </rPr>
          <t xml:space="preserve">
$54 - Home Depot (paypal)</t>
        </r>
      </text>
    </comment>
    <comment ref="Y44" authorId="1">
      <text>
        <r>
          <rPr>
            <b/>
            <sz val="9"/>
            <color indexed="81"/>
            <rFont val="Tahoma"/>
            <family val="2"/>
          </rPr>
          <t>Timothy Fountain:</t>
        </r>
        <r>
          <rPr>
            <sz val="9"/>
            <color indexed="81"/>
            <rFont val="Tahoma"/>
            <family val="2"/>
          </rPr>
          <t xml:space="preserve">
$5 - iTunes
$4 - iTunes
$20 - Mercy for Animals
$21 - Humane Society
$55 - Liquor Store
$14 - Bath &amp; Body Works</t>
        </r>
      </text>
    </comment>
    <comment ref="D45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Food</t>
        </r>
      </text>
    </comment>
    <comment ref="F45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$151 - Grooming
$24 - Scooper</t>
        </r>
      </text>
    </comment>
    <comment ref="G45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$47 - Food
$137 - PetsHotel(Cheyenne Trip)</t>
        </r>
      </text>
    </comment>
    <comment ref="I45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$92 - PetsHotel (cabin weekend)</t>
        </r>
      </text>
    </comment>
    <comment ref="K45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$150 - PetsHotel(Lava Trip)</t>
        </r>
      </text>
    </comment>
    <comment ref="M45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$47 -Food</t>
        </r>
      </text>
    </comment>
    <comment ref="N45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$213 - PetsHotel(St.George Trip)</t>
        </r>
      </text>
    </comment>
    <comment ref="P45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$47 -Food
</t>
        </r>
      </text>
    </comment>
    <comment ref="S45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$47 - Food</t>
        </r>
      </text>
    </comment>
    <comment ref="V45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$44 - Food</t>
        </r>
      </text>
    </comment>
    <comment ref="J48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$171 - DMV-waiting
$10 - Jiffy Lube</t>
        </r>
      </text>
    </comment>
    <comment ref="M48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$81 - Jiffy Lube(oil change for Nitro)</t>
        </r>
      </text>
    </comment>
    <comment ref="N48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$122 - Larry H Miller</t>
        </r>
      </text>
    </comment>
    <comment ref="Q48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$53 - Big O Tires</t>
        </r>
      </text>
    </comment>
    <comment ref="T48" authorId="0">
      <text>
        <r>
          <rPr>
            <b/>
            <sz val="9"/>
            <color indexed="81"/>
            <rFont val="Tahoma"/>
            <family val="2"/>
          </rPr>
          <t>tfountain:</t>
        </r>
        <r>
          <rPr>
            <sz val="9"/>
            <color indexed="81"/>
            <rFont val="Tahoma"/>
            <family val="2"/>
          </rPr>
          <t xml:space="preserve">
$47 - O'Reilly Auto Parts</t>
        </r>
      </text>
    </comment>
  </commentList>
</comments>
</file>

<file path=xl/sharedStrings.xml><?xml version="1.0" encoding="utf-8"?>
<sst xmlns="http://schemas.openxmlformats.org/spreadsheetml/2006/main" count="182" uniqueCount="90">
  <si>
    <t>Bills</t>
  </si>
  <si>
    <t>Questar</t>
  </si>
  <si>
    <t>Rent</t>
  </si>
  <si>
    <t>Rocky Mtn. Power</t>
  </si>
  <si>
    <t>Savings</t>
  </si>
  <si>
    <t>Money Left Over</t>
  </si>
  <si>
    <t>Total</t>
  </si>
  <si>
    <t>Gasoline</t>
  </si>
  <si>
    <t>Verizon</t>
  </si>
  <si>
    <t>Netflix</t>
  </si>
  <si>
    <t>Banfield</t>
  </si>
  <si>
    <t>Vehicle Registration</t>
  </si>
  <si>
    <t>Credit Card</t>
  </si>
  <si>
    <t>Farmers</t>
  </si>
  <si>
    <t>Credit</t>
  </si>
  <si>
    <t>Gas</t>
  </si>
  <si>
    <t>PetSmart/Pet Hotel/Grooming</t>
  </si>
  <si>
    <t>Comcast</t>
  </si>
  <si>
    <t>Eating/Going Out</t>
  </si>
  <si>
    <t>Oil Changes/Safety/Emissions</t>
  </si>
  <si>
    <t>Water Bill</t>
  </si>
  <si>
    <t>Spotify</t>
  </si>
  <si>
    <t>Miller &amp; Co.</t>
  </si>
  <si>
    <t>Care A Lot</t>
  </si>
  <si>
    <t>Terminix</t>
  </si>
  <si>
    <t>XBOX LIVE</t>
  </si>
  <si>
    <t>Mother's Day</t>
  </si>
  <si>
    <t>?</t>
  </si>
  <si>
    <t>Caliber Payment</t>
  </si>
  <si>
    <t>Nitro Payment</t>
  </si>
  <si>
    <t>Dentist</t>
  </si>
  <si>
    <t>Shopping</t>
  </si>
  <si>
    <t>Misc.</t>
  </si>
  <si>
    <t>Dr. Burgett</t>
  </si>
  <si>
    <t>Christmas Fund</t>
  </si>
  <si>
    <t>Birthdays</t>
  </si>
  <si>
    <t>RC Willey</t>
  </si>
  <si>
    <t>Geico</t>
  </si>
  <si>
    <t>Sam's Club</t>
  </si>
  <si>
    <t>Harmon's</t>
  </si>
  <si>
    <t>Chase Freedom</t>
  </si>
  <si>
    <t>Gasoline (Forecast)</t>
  </si>
  <si>
    <t>Shopping (Forcast)</t>
  </si>
  <si>
    <t>Father's Day</t>
  </si>
  <si>
    <t>Dance Class</t>
  </si>
  <si>
    <t>Lawn Care (Mitchell)</t>
  </si>
  <si>
    <t>Vehicle Registration/Maintenance</t>
  </si>
  <si>
    <t>Amazon Visa</t>
  </si>
  <si>
    <t>Vacation Loan</t>
  </si>
  <si>
    <t>Debt</t>
  </si>
  <si>
    <t>Frequently Used Credit Cards</t>
  </si>
  <si>
    <t>Reocurring Bills</t>
  </si>
  <si>
    <t>Holidays</t>
  </si>
  <si>
    <t>Forecasts</t>
  </si>
  <si>
    <t>Misc. Spending</t>
  </si>
  <si>
    <t>Visa (MACU)</t>
  </si>
  <si>
    <t>Target</t>
  </si>
  <si>
    <t xml:space="preserve">Nitro </t>
  </si>
  <si>
    <t>Total Debt</t>
  </si>
  <si>
    <t>Visa Platinum</t>
  </si>
  <si>
    <t>MACU Last Entry</t>
  </si>
  <si>
    <t>Chase Last Entry</t>
  </si>
  <si>
    <t>Special</t>
  </si>
  <si>
    <t>Halloween</t>
  </si>
  <si>
    <t>Financial Confidence Account</t>
  </si>
  <si>
    <t>Bunco</t>
  </si>
  <si>
    <t>Holiday Loan</t>
  </si>
  <si>
    <t>Brookie's Savings</t>
  </si>
  <si>
    <t>Christmas</t>
  </si>
  <si>
    <t>Chase/Amazon</t>
  </si>
  <si>
    <t>Vacation</t>
  </si>
  <si>
    <t>Cash</t>
  </si>
  <si>
    <t>Valentine's Day</t>
  </si>
  <si>
    <t>Savings Accounts</t>
  </si>
  <si>
    <t>Spotify 02/09</t>
  </si>
  <si>
    <t>Texaco 02/09</t>
  </si>
  <si>
    <t>Anniversary</t>
  </si>
  <si>
    <t>Easter</t>
  </si>
  <si>
    <t>Pear Energy</t>
  </si>
  <si>
    <t>Visa</t>
  </si>
  <si>
    <t>Car 1</t>
  </si>
  <si>
    <t>Car 2</t>
  </si>
  <si>
    <t>Chase</t>
  </si>
  <si>
    <t>Capital One</t>
  </si>
  <si>
    <t>Vet</t>
  </si>
  <si>
    <t>Day Care</t>
  </si>
  <si>
    <t>Lawn Care</t>
  </si>
  <si>
    <t>Savings 1</t>
  </si>
  <si>
    <t>Saving 2</t>
  </si>
  <si>
    <t>Savings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</si>
</sst>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20" x14ac:knownFonts="1">
    <font>
      <sz val="11"/>
      <color theme="1"/>
      <name val="Constantia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Tahoma"/>
      <family val="2"/>
    </font>
    <font>
      <sz val="11"/>
      <color theme="1"/>
      <name val="Constantia"/>
      <family val="2"/>
      <scheme val="minor"/>
    </font>
    <font>
      <sz val="11"/>
      <color theme="1"/>
      <name val="Constantia"/>
      <family val="1"/>
    </font>
    <font>
      <sz val="11"/>
      <name val="Constantia"/>
      <family val="1"/>
    </font>
    <font>
      <sz val="11"/>
      <color theme="0"/>
      <name val="Constantia"/>
      <family val="1"/>
    </font>
    <font>
      <sz val="11"/>
      <color rgb="FFFF0000"/>
      <name val="Constantia"/>
      <family val="1"/>
    </font>
    <font>
      <sz val="10"/>
      <color theme="1"/>
      <name val="Constantia"/>
      <family val="1"/>
    </font>
    <font>
      <sz val="10"/>
      <color theme="1"/>
      <name val="Constantia"/>
      <family val="2"/>
      <scheme val="minor"/>
    </font>
    <font>
      <sz val="10"/>
      <name val="Constantia"/>
      <family val="1"/>
    </font>
    <font>
      <sz val="10"/>
      <color theme="0"/>
      <name val="Constantia"/>
      <family val="1"/>
    </font>
    <font>
      <sz val="10"/>
      <color theme="0" tint="-0.499984740745262"/>
      <name val="Constantia"/>
      <family val="1"/>
    </font>
    <font>
      <sz val="10"/>
      <color rgb="FFFF0000"/>
      <name val="Constantia"/>
      <family val="1"/>
    </font>
    <font>
      <sz val="10"/>
      <color theme="0" tint="-0.34998626667073579"/>
      <name val="Constantia"/>
      <family val="1"/>
    </font>
    <font>
      <b/>
      <i/>
      <sz val="10"/>
      <color theme="1"/>
      <name val="Constantia"/>
      <family val="1"/>
    </font>
    <font>
      <b/>
      <i/>
      <sz val="10"/>
      <color theme="0"/>
      <name val="Constantia"/>
      <family val="1"/>
    </font>
    <font>
      <sz val="10"/>
      <color rgb="FF00B050"/>
      <name val="Constantia"/>
      <family val="1"/>
    </font>
    <font>
      <sz val="10"/>
      <color theme="1" tint="0.34998626667073579"/>
      <name val="Constantia"/>
      <family val="1"/>
    </font>
  </fonts>
  <fills count="1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06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165" fontId="6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0" fillId="0" borderId="0" xfId="0" applyFont="1"/>
    <xf numFmtId="164" fontId="7" fillId="4" borderId="1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/>
    </xf>
    <xf numFmtId="165" fontId="5" fillId="5" borderId="1" xfId="0" applyNumberFormat="1" applyFont="1" applyFill="1" applyBorder="1" applyAlignment="1">
      <alignment horizontal="center" vertical="center"/>
    </xf>
    <xf numFmtId="14" fontId="9" fillId="14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11" borderId="1" xfId="0" applyFont="1" applyFill="1" applyBorder="1" applyAlignment="1">
      <alignment horizontal="left" vertical="center"/>
    </xf>
    <xf numFmtId="165" fontId="11" fillId="11" borderId="1" xfId="0" applyNumberFormat="1" applyFont="1" applyFill="1" applyBorder="1" applyAlignment="1">
      <alignment horizontal="center" vertical="center"/>
    </xf>
    <xf numFmtId="165" fontId="12" fillId="11" borderId="1" xfId="0" applyNumberFormat="1" applyFont="1" applyFill="1" applyBorder="1" applyAlignment="1">
      <alignment horizontal="center" vertical="center"/>
    </xf>
    <xf numFmtId="165" fontId="13" fillId="11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165" fontId="9" fillId="11" borderId="1" xfId="0" applyNumberFormat="1" applyFont="1" applyFill="1" applyBorder="1" applyAlignment="1">
      <alignment horizontal="center" vertical="center"/>
    </xf>
    <xf numFmtId="165" fontId="14" fillId="11" borderId="1" xfId="0" applyNumberFormat="1" applyFont="1" applyFill="1" applyBorder="1" applyAlignment="1">
      <alignment horizontal="center" vertical="center"/>
    </xf>
    <xf numFmtId="165" fontId="15" fillId="11" borderId="1" xfId="0" applyNumberFormat="1" applyFont="1" applyFill="1" applyBorder="1" applyAlignment="1">
      <alignment horizontal="center" vertical="center"/>
    </xf>
    <xf numFmtId="165" fontId="9" fillId="12" borderId="2" xfId="0" applyNumberFormat="1" applyFont="1" applyFill="1" applyBorder="1" applyAlignment="1">
      <alignment horizontal="center" vertical="center"/>
    </xf>
    <xf numFmtId="165" fontId="12" fillId="12" borderId="2" xfId="0" applyNumberFormat="1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left" vertical="center"/>
    </xf>
    <xf numFmtId="165" fontId="9" fillId="13" borderId="1" xfId="0" applyNumberFormat="1" applyFont="1" applyFill="1" applyBorder="1" applyAlignment="1">
      <alignment horizontal="center" vertical="center"/>
    </xf>
    <xf numFmtId="165" fontId="15" fillId="13" borderId="1" xfId="0" applyNumberFormat="1" applyFont="1" applyFill="1" applyBorder="1" applyAlignment="1">
      <alignment horizontal="center" vertical="center"/>
    </xf>
    <xf numFmtId="165" fontId="11" fillId="13" borderId="1" xfId="0" applyNumberFormat="1" applyFont="1" applyFill="1" applyBorder="1" applyAlignment="1">
      <alignment horizontal="center" vertical="center"/>
    </xf>
    <xf numFmtId="165" fontId="12" fillId="13" borderId="1" xfId="0" applyNumberFormat="1" applyFont="1" applyFill="1" applyBorder="1" applyAlignment="1">
      <alignment horizontal="center" vertical="center"/>
    </xf>
    <xf numFmtId="165" fontId="14" fillId="13" borderId="1" xfId="0" applyNumberFormat="1" applyFont="1" applyFill="1" applyBorder="1" applyAlignment="1">
      <alignment horizontal="center" vertical="center"/>
    </xf>
    <xf numFmtId="165" fontId="11" fillId="13" borderId="2" xfId="0" applyNumberFormat="1" applyFont="1" applyFill="1" applyBorder="1" applyAlignment="1">
      <alignment horizontal="center" vertical="center"/>
    </xf>
    <xf numFmtId="165" fontId="9" fillId="10" borderId="1" xfId="0" applyNumberFormat="1" applyFont="1" applyFill="1" applyBorder="1" applyAlignment="1">
      <alignment horizontal="center" vertical="center"/>
    </xf>
    <xf numFmtId="165" fontId="15" fillId="10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left" vertical="center"/>
    </xf>
    <xf numFmtId="165" fontId="12" fillId="9" borderId="1" xfId="0" applyNumberFormat="1" applyFont="1" applyFill="1" applyBorder="1" applyAlignment="1">
      <alignment horizontal="center" vertical="center"/>
    </xf>
    <xf numFmtId="165" fontId="11" fillId="9" borderId="1" xfId="0" applyNumberFormat="1" applyFont="1" applyFill="1" applyBorder="1" applyAlignment="1">
      <alignment horizontal="center" vertical="center"/>
    </xf>
    <xf numFmtId="165" fontId="9" fillId="9" borderId="1" xfId="0" applyNumberFormat="1" applyFont="1" applyFill="1" applyBorder="1" applyAlignment="1">
      <alignment horizontal="center" vertical="center"/>
    </xf>
    <xf numFmtId="165" fontId="12" fillId="4" borderId="1" xfId="0" applyNumberFormat="1" applyFont="1" applyFill="1" applyBorder="1" applyAlignment="1">
      <alignment horizontal="center" vertical="center"/>
    </xf>
    <xf numFmtId="165" fontId="11" fillId="9" borderId="2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left" vertical="center"/>
    </xf>
    <xf numFmtId="165" fontId="9" fillId="8" borderId="3" xfId="0" applyNumberFormat="1" applyFont="1" applyFill="1" applyBorder="1" applyAlignment="1">
      <alignment horizontal="center" vertical="center"/>
    </xf>
    <xf numFmtId="165" fontId="12" fillId="8" borderId="3" xfId="0" applyNumberFormat="1" applyFont="1" applyFill="1" applyBorder="1" applyAlignment="1">
      <alignment horizontal="center" vertical="center"/>
    </xf>
    <xf numFmtId="165" fontId="11" fillId="8" borderId="2" xfId="0" applyNumberFormat="1" applyFont="1" applyFill="1" applyBorder="1" applyAlignment="1">
      <alignment horizontal="center" vertical="center"/>
    </xf>
    <xf numFmtId="165" fontId="12" fillId="8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165" fontId="11" fillId="3" borderId="3" xfId="0" applyNumberFormat="1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6" borderId="1" xfId="0" applyFont="1" applyFill="1" applyBorder="1" applyAlignment="1">
      <alignment horizontal="left" vertical="center"/>
    </xf>
    <xf numFmtId="165" fontId="9" fillId="7" borderId="1" xfId="0" applyNumberFormat="1" applyFont="1" applyFill="1" applyBorder="1" applyAlignment="1">
      <alignment horizontal="center" vertical="center"/>
    </xf>
    <xf numFmtId="14" fontId="16" fillId="14" borderId="2" xfId="0" applyNumberFormat="1" applyFont="1" applyFill="1" applyBorder="1" applyAlignment="1">
      <alignment horizontal="center" vertical="center"/>
    </xf>
    <xf numFmtId="165" fontId="12" fillId="4" borderId="1" xfId="0" applyNumberFormat="1" applyFont="1" applyFill="1" applyBorder="1" applyAlignment="1">
      <alignment horizontal="left" vertical="center"/>
    </xf>
    <xf numFmtId="0" fontId="12" fillId="12" borderId="1" xfId="0" applyFont="1" applyFill="1" applyBorder="1" applyAlignment="1">
      <alignment horizontal="left" vertical="center"/>
    </xf>
    <xf numFmtId="0" fontId="12" fillId="11" borderId="1" xfId="0" applyFont="1" applyFill="1" applyBorder="1" applyAlignment="1">
      <alignment horizontal="left" vertical="center"/>
    </xf>
    <xf numFmtId="14" fontId="9" fillId="15" borderId="0" xfId="0" applyNumberFormat="1" applyFont="1" applyFill="1" applyBorder="1" applyAlignment="1">
      <alignment horizontal="center" vertical="center"/>
    </xf>
    <xf numFmtId="14" fontId="9" fillId="15" borderId="6" xfId="0" applyNumberFormat="1" applyFont="1" applyFill="1" applyBorder="1" applyAlignment="1">
      <alignment horizontal="center" vertical="center"/>
    </xf>
    <xf numFmtId="165" fontId="12" fillId="15" borderId="4" xfId="0" applyNumberFormat="1" applyFont="1" applyFill="1" applyBorder="1" applyAlignment="1">
      <alignment horizontal="center" vertical="center"/>
    </xf>
    <xf numFmtId="165" fontId="12" fillId="15" borderId="7" xfId="0" applyNumberFormat="1" applyFont="1" applyFill="1" applyBorder="1" applyAlignment="1">
      <alignment horizontal="center" vertical="center"/>
    </xf>
    <xf numFmtId="165" fontId="9" fillId="15" borderId="4" xfId="0" applyNumberFormat="1" applyFont="1" applyFill="1" applyBorder="1" applyAlignment="1">
      <alignment horizontal="center" vertical="center"/>
    </xf>
    <xf numFmtId="165" fontId="15" fillId="15" borderId="4" xfId="0" applyNumberFormat="1" applyFont="1" applyFill="1" applyBorder="1" applyAlignment="1">
      <alignment horizontal="center" vertical="center"/>
    </xf>
    <xf numFmtId="165" fontId="15" fillId="15" borderId="5" xfId="0" applyNumberFormat="1" applyFont="1" applyFill="1" applyBorder="1" applyAlignment="1">
      <alignment horizontal="center" vertical="center"/>
    </xf>
    <xf numFmtId="165" fontId="15" fillId="15" borderId="8" xfId="0" applyNumberFormat="1" applyFont="1" applyFill="1" applyBorder="1" applyAlignment="1">
      <alignment horizontal="center" vertical="center"/>
    </xf>
    <xf numFmtId="165" fontId="12" fillId="15" borderId="0" xfId="0" applyNumberFormat="1" applyFont="1" applyFill="1" applyBorder="1" applyAlignment="1">
      <alignment horizontal="center" vertical="center"/>
    </xf>
    <xf numFmtId="165" fontId="11" fillId="15" borderId="0" xfId="0" applyNumberFormat="1" applyFont="1" applyFill="1" applyBorder="1" applyAlignment="1">
      <alignment horizontal="center" vertical="center"/>
    </xf>
    <xf numFmtId="165" fontId="11" fillId="15" borderId="6" xfId="0" applyNumberFormat="1" applyFont="1" applyFill="1" applyBorder="1" applyAlignment="1">
      <alignment horizontal="center" vertical="center"/>
    </xf>
    <xf numFmtId="165" fontId="11" fillId="15" borderId="4" xfId="0" applyNumberFormat="1" applyFont="1" applyFill="1" applyBorder="1" applyAlignment="1">
      <alignment horizontal="center" vertical="center"/>
    </xf>
    <xf numFmtId="165" fontId="11" fillId="15" borderId="7" xfId="0" applyNumberFormat="1" applyFont="1" applyFill="1" applyBorder="1" applyAlignment="1">
      <alignment horizontal="center" vertical="center"/>
    </xf>
    <xf numFmtId="0" fontId="17" fillId="15" borderId="1" xfId="0" applyFont="1" applyFill="1" applyBorder="1" applyAlignment="1">
      <alignment horizontal="left" vertical="center"/>
    </xf>
    <xf numFmtId="0" fontId="10" fillId="14" borderId="0" xfId="0" applyFont="1" applyFill="1" applyAlignment="1">
      <alignment vertical="center"/>
    </xf>
    <xf numFmtId="9" fontId="10" fillId="14" borderId="0" xfId="1" applyFont="1" applyFill="1" applyAlignment="1">
      <alignment vertical="center"/>
    </xf>
    <xf numFmtId="164" fontId="18" fillId="11" borderId="1" xfId="2" applyNumberFormat="1" applyFont="1" applyFill="1" applyBorder="1" applyAlignment="1">
      <alignment horizontal="left" vertical="center"/>
    </xf>
    <xf numFmtId="165" fontId="11" fillId="11" borderId="4" xfId="0" applyNumberFormat="1" applyFont="1" applyFill="1" applyBorder="1" applyAlignment="1">
      <alignment horizontal="center" vertical="center"/>
    </xf>
    <xf numFmtId="165" fontId="12" fillId="11" borderId="4" xfId="0" applyNumberFormat="1" applyFont="1" applyFill="1" applyBorder="1" applyAlignment="1">
      <alignment horizontal="center" vertical="center"/>
    </xf>
    <xf numFmtId="165" fontId="11" fillId="12" borderId="2" xfId="0" applyNumberFormat="1" applyFont="1" applyFill="1" applyBorder="1" applyAlignment="1">
      <alignment horizontal="center" vertical="center"/>
    </xf>
    <xf numFmtId="165" fontId="18" fillId="10" borderId="1" xfId="0" applyNumberFormat="1" applyFont="1" applyFill="1" applyBorder="1" applyAlignment="1">
      <alignment horizontal="center" vertical="center"/>
    </xf>
    <xf numFmtId="165" fontId="11" fillId="10" borderId="1" xfId="0" applyNumberFormat="1" applyFont="1" applyFill="1" applyBorder="1" applyAlignment="1">
      <alignment horizontal="center" vertical="center"/>
    </xf>
    <xf numFmtId="165" fontId="9" fillId="9" borderId="2" xfId="0" applyNumberFormat="1" applyFont="1" applyFill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 vertical="center"/>
    </xf>
    <xf numFmtId="165" fontId="11" fillId="8" borderId="3" xfId="0" applyNumberFormat="1" applyFont="1" applyFill="1" applyBorder="1" applyAlignment="1">
      <alignment horizontal="center" vertical="center"/>
    </xf>
    <xf numFmtId="165" fontId="9" fillId="10" borderId="9" xfId="0" applyNumberFormat="1" applyFont="1" applyFill="1" applyBorder="1" applyAlignment="1">
      <alignment horizontal="center" vertical="center"/>
    </xf>
    <xf numFmtId="165" fontId="9" fillId="10" borderId="4" xfId="0" applyNumberFormat="1" applyFont="1" applyFill="1" applyBorder="1" applyAlignment="1">
      <alignment horizontal="center" vertical="center"/>
    </xf>
    <xf numFmtId="165" fontId="9" fillId="3" borderId="3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left" vertical="center"/>
    </xf>
    <xf numFmtId="164" fontId="14" fillId="11" borderId="1" xfId="2" applyNumberFormat="1" applyFont="1" applyFill="1" applyBorder="1" applyAlignment="1">
      <alignment horizontal="left" vertical="center"/>
    </xf>
    <xf numFmtId="0" fontId="11" fillId="10" borderId="1" xfId="0" applyFont="1" applyFill="1" applyBorder="1" applyAlignment="1">
      <alignment horizontal="left" vertical="center"/>
    </xf>
    <xf numFmtId="165" fontId="11" fillId="9" borderId="5" xfId="0" applyNumberFormat="1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left" vertical="center"/>
    </xf>
    <xf numFmtId="0" fontId="12" fillId="13" borderId="1" xfId="0" applyFont="1" applyFill="1" applyBorder="1" applyAlignment="1">
      <alignment horizontal="left" vertical="center"/>
    </xf>
    <xf numFmtId="165" fontId="12" fillId="15" borderId="1" xfId="0" applyNumberFormat="1" applyFont="1" applyFill="1" applyBorder="1" applyAlignment="1">
      <alignment horizontal="center" vertical="center"/>
    </xf>
    <xf numFmtId="165" fontId="15" fillId="15" borderId="1" xfId="0" applyNumberFormat="1" applyFont="1" applyFill="1" applyBorder="1" applyAlignment="1">
      <alignment horizontal="center" vertical="center"/>
    </xf>
    <xf numFmtId="165" fontId="12" fillId="15" borderId="2" xfId="0" applyNumberFormat="1" applyFont="1" applyFill="1" applyBorder="1" applyAlignment="1">
      <alignment horizontal="center" vertical="center"/>
    </xf>
    <xf numFmtId="165" fontId="11" fillId="15" borderId="1" xfId="0" applyNumberFormat="1" applyFont="1" applyFill="1" applyBorder="1" applyAlignment="1">
      <alignment horizontal="center" vertical="center"/>
    </xf>
    <xf numFmtId="165" fontId="9" fillId="15" borderId="1" xfId="0" applyNumberFormat="1" applyFont="1" applyFill="1" applyBorder="1" applyAlignment="1">
      <alignment horizontal="center" vertical="center"/>
    </xf>
    <xf numFmtId="165" fontId="11" fillId="15" borderId="2" xfId="0" applyNumberFormat="1" applyFont="1" applyFill="1" applyBorder="1" applyAlignment="1">
      <alignment horizontal="center" vertical="center"/>
    </xf>
    <xf numFmtId="165" fontId="12" fillId="15" borderId="3" xfId="0" applyNumberFormat="1" applyFont="1" applyFill="1" applyBorder="1" applyAlignment="1">
      <alignment horizontal="center" vertical="center"/>
    </xf>
    <xf numFmtId="165" fontId="11" fillId="15" borderId="3" xfId="0" applyNumberFormat="1" applyFont="1" applyFill="1" applyBorder="1" applyAlignment="1">
      <alignment horizontal="center" vertical="center"/>
    </xf>
    <xf numFmtId="14" fontId="9" fillId="15" borderId="2" xfId="0" applyNumberFormat="1" applyFont="1" applyFill="1" applyBorder="1" applyAlignment="1">
      <alignment horizontal="center" vertical="center"/>
    </xf>
    <xf numFmtId="0" fontId="9" fillId="14" borderId="0" xfId="0" applyFont="1" applyFill="1" applyAlignment="1">
      <alignment horizontal="center" vertical="center"/>
    </xf>
    <xf numFmtId="0" fontId="10" fillId="14" borderId="0" xfId="0" applyFont="1" applyFill="1" applyAlignment="1">
      <alignment horizontal="center" vertical="center"/>
    </xf>
    <xf numFmtId="0" fontId="10" fillId="14" borderId="5" xfId="0" applyFont="1" applyFill="1" applyBorder="1" applyAlignment="1">
      <alignment horizontal="center" vertical="center"/>
    </xf>
  </cellXfs>
  <cellStyles count="3">
    <cellStyle name="Currency" xfId="2" builtinId="4"/>
    <cellStyle name="Normal" xfId="0" builtinId="0"/>
    <cellStyle name="Percent" xfId="1" builtinId="5"/>
  </cellStyles>
  <dxfs count="13"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2182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NewsPrint">
  <a:themeElements>
    <a:clrScheme name="NewsPrint">
      <a:dk1>
        <a:sysClr val="windowText" lastClr="000000"/>
      </a:dk1>
      <a:lt1>
        <a:sysClr val="window" lastClr="FFFFFF"/>
      </a:lt1>
      <a:dk2>
        <a:srgbClr val="303030"/>
      </a:dk2>
      <a:lt2>
        <a:srgbClr val="DEDEE0"/>
      </a:lt2>
      <a:accent1>
        <a:srgbClr val="AD0101"/>
      </a:accent1>
      <a:accent2>
        <a:srgbClr val="726056"/>
      </a:accent2>
      <a:accent3>
        <a:srgbClr val="AC956E"/>
      </a:accent3>
      <a:accent4>
        <a:srgbClr val="808DA9"/>
      </a:accent4>
      <a:accent5>
        <a:srgbClr val="424E5B"/>
      </a:accent5>
      <a:accent6>
        <a:srgbClr val="730E00"/>
      </a:accent6>
      <a:hlink>
        <a:srgbClr val="D26900"/>
      </a:hlink>
      <a:folHlink>
        <a:srgbClr val="D89243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NewsPrint">
      <a:fillStyleLst>
        <a:solidFill>
          <a:schemeClr val="phClr"/>
        </a:solidFill>
        <a:gradFill rotWithShape="1">
          <a:gsLst>
            <a:gs pos="0">
              <a:schemeClr val="phClr">
                <a:tint val="37000"/>
                <a:hueMod val="100000"/>
                <a:satMod val="200000"/>
                <a:lumMod val="88000"/>
              </a:schemeClr>
            </a:gs>
            <a:gs pos="100000">
              <a:schemeClr val="phClr">
                <a:tint val="53000"/>
                <a:shade val="100000"/>
                <a:hueMod val="100000"/>
                <a:satMod val="350000"/>
                <a:lumMod val="79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83000"/>
                <a:shade val="100000"/>
                <a:alpha val="100000"/>
                <a:hueMod val="100000"/>
                <a:satMod val="220000"/>
                <a:lumMod val="90000"/>
              </a:schemeClr>
            </a:gs>
            <a:gs pos="76000">
              <a:schemeClr val="phClr">
                <a:shade val="100000"/>
              </a:schemeClr>
            </a:gs>
            <a:gs pos="100000">
              <a:schemeClr val="phClr">
                <a:shade val="93000"/>
                <a:alpha val="100000"/>
                <a:satMod val="100000"/>
                <a:lumMod val="93000"/>
              </a:schemeClr>
            </a:gs>
          </a:gsLst>
          <a:path path="circle">
            <a:fillToRect l="15000" t="15000" r="100000" b="100000"/>
          </a:path>
        </a:gradFill>
      </a:fillStyleLst>
      <a:lnStyleLst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  <a:ln w="3492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12700" dir="528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381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12700">
            <a:bevelT w="31750" h="127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3000"/>
              </a:schemeClr>
            </a:gs>
            <a:gs pos="100000">
              <a:schemeClr val="phClr">
                <a:shade val="55000"/>
              </a:schemeClr>
            </a:gs>
          </a:gsLst>
          <a:lin ang="5400000" scaled="1"/>
        </a:gradFill>
        <a:blipFill rotWithShape="1">
          <a:blip xmlns:r="http://schemas.openxmlformats.org/officeDocument/2006/relationships" r:embed="rId1">
            <a:duotone>
              <a:schemeClr val="phClr">
                <a:shade val="20000"/>
                <a:satMod val="350000"/>
                <a:lumMod val="125000"/>
              </a:schemeClr>
              <a:schemeClr val="phClr">
                <a:tint val="90000"/>
                <a:satMod val="25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Y26"/>
  <sheetViews>
    <sheetView zoomScaleNormal="100" workbookViewId="0"/>
  </sheetViews>
  <sheetFormatPr defaultColWidth="9" defaultRowHeight="15" x14ac:dyDescent="0.25"/>
  <cols>
    <col min="1" max="1" width="38.25" style="9" customWidth="1"/>
    <col min="2" max="2" width="10" style="9" customWidth="1"/>
    <col min="3" max="3" width="11.5" style="9" customWidth="1"/>
    <col min="4" max="4" width="10.625" style="9" customWidth="1"/>
    <col min="5" max="5" width="11.5" style="9" customWidth="1"/>
    <col min="6" max="6" width="10.625" style="9" customWidth="1"/>
    <col min="7" max="7" width="11.5" style="9" customWidth="1"/>
    <col min="8" max="8" width="10.625" style="9" customWidth="1"/>
    <col min="9" max="9" width="12" style="9" customWidth="1"/>
    <col min="10" max="10" width="10.5" style="9" customWidth="1"/>
    <col min="11" max="11" width="11.875" style="9" customWidth="1"/>
    <col min="12" max="12" width="10.625" style="9" customWidth="1"/>
    <col min="13" max="13" width="12" style="9" customWidth="1"/>
    <col min="14" max="14" width="10.5" style="9" customWidth="1"/>
    <col min="15" max="15" width="11.875" style="9" customWidth="1"/>
    <col min="16" max="16" width="10.625" style="9" customWidth="1"/>
    <col min="17" max="17" width="11.625" style="9" customWidth="1"/>
    <col min="18" max="18" width="10.625" style="9" customWidth="1"/>
    <col min="19" max="19" width="12" style="9" customWidth="1"/>
    <col min="20" max="20" width="11.5" style="9" customWidth="1"/>
    <col min="21" max="21" width="12.875" style="9" customWidth="1"/>
    <col min="22" max="22" width="11" style="9" customWidth="1"/>
    <col min="23" max="23" width="11.875" style="9" customWidth="1"/>
    <col min="24" max="24" width="11.375" style="9" customWidth="1"/>
    <col min="25" max="25" width="12.75" style="9" customWidth="1"/>
    <col min="26" max="16384" width="9" style="9"/>
  </cols>
  <sheetData>
    <row r="1" spans="1:25" x14ac:dyDescent="0.25">
      <c r="A1" s="1" t="s">
        <v>0</v>
      </c>
      <c r="B1" s="2">
        <v>40548</v>
      </c>
      <c r="C1" s="2">
        <v>40563</v>
      </c>
      <c r="D1" s="2">
        <v>40578</v>
      </c>
      <c r="E1" s="2">
        <v>40592</v>
      </c>
      <c r="F1" s="2">
        <v>40606</v>
      </c>
      <c r="G1" s="2">
        <v>40620</v>
      </c>
      <c r="H1" s="2">
        <v>40638</v>
      </c>
      <c r="I1" s="2">
        <v>40653</v>
      </c>
      <c r="J1" s="2">
        <v>40668</v>
      </c>
      <c r="K1" s="2">
        <v>40683</v>
      </c>
      <c r="L1" s="2">
        <v>40697</v>
      </c>
      <c r="M1" s="2">
        <v>40714</v>
      </c>
      <c r="N1" s="2">
        <v>40729</v>
      </c>
      <c r="O1" s="2">
        <v>40744</v>
      </c>
      <c r="P1" s="2">
        <v>40760</v>
      </c>
      <c r="Q1" s="2">
        <v>40774</v>
      </c>
      <c r="R1" s="2">
        <v>40791</v>
      </c>
      <c r="S1" s="2">
        <v>40806</v>
      </c>
      <c r="T1" s="2">
        <v>40821</v>
      </c>
      <c r="U1" s="2">
        <v>40836</v>
      </c>
      <c r="V1" s="2">
        <v>40851</v>
      </c>
      <c r="W1" s="2">
        <v>40865</v>
      </c>
      <c r="X1" s="2">
        <v>40882</v>
      </c>
      <c r="Y1" s="2">
        <v>40897</v>
      </c>
    </row>
    <row r="2" spans="1:25" x14ac:dyDescent="0.25">
      <c r="A2" s="3" t="s">
        <v>10</v>
      </c>
      <c r="B2" s="4">
        <v>22</v>
      </c>
      <c r="C2" s="6">
        <v>0</v>
      </c>
      <c r="D2" s="4">
        <v>22</v>
      </c>
      <c r="E2" s="4">
        <v>0</v>
      </c>
      <c r="F2" s="4">
        <v>22</v>
      </c>
      <c r="G2" s="6">
        <v>0</v>
      </c>
      <c r="H2" s="4">
        <v>25</v>
      </c>
      <c r="I2" s="4">
        <v>44</v>
      </c>
      <c r="J2" s="4">
        <v>25</v>
      </c>
      <c r="K2" s="6">
        <v>0</v>
      </c>
      <c r="L2" s="4">
        <v>25</v>
      </c>
      <c r="M2" s="4">
        <v>0</v>
      </c>
      <c r="N2" s="4">
        <v>25</v>
      </c>
      <c r="O2" s="6">
        <v>0</v>
      </c>
      <c r="P2" s="4">
        <v>25</v>
      </c>
      <c r="Q2" s="4">
        <v>0</v>
      </c>
      <c r="R2" s="4">
        <v>25</v>
      </c>
      <c r="S2" s="4">
        <v>0</v>
      </c>
      <c r="T2" s="4">
        <v>69</v>
      </c>
      <c r="U2" s="4">
        <v>0</v>
      </c>
      <c r="V2" s="4">
        <v>25</v>
      </c>
      <c r="W2" s="4">
        <v>0</v>
      </c>
      <c r="X2" s="4">
        <v>25</v>
      </c>
      <c r="Y2" s="4">
        <v>0</v>
      </c>
    </row>
    <row r="3" spans="1:25" x14ac:dyDescent="0.25">
      <c r="A3" s="3" t="s">
        <v>28</v>
      </c>
      <c r="B3" s="6">
        <v>0</v>
      </c>
      <c r="C3" s="4">
        <v>170</v>
      </c>
      <c r="D3" s="6">
        <v>0</v>
      </c>
      <c r="E3" s="4">
        <v>170</v>
      </c>
      <c r="F3" s="4">
        <v>0</v>
      </c>
      <c r="G3" s="4">
        <v>0</v>
      </c>
      <c r="H3" s="4">
        <v>133</v>
      </c>
      <c r="I3" s="4">
        <v>0</v>
      </c>
      <c r="J3" s="4">
        <v>133</v>
      </c>
      <c r="K3" s="4">
        <v>0</v>
      </c>
      <c r="L3" s="4">
        <v>133</v>
      </c>
      <c r="M3" s="4">
        <v>0</v>
      </c>
      <c r="N3" s="4">
        <v>133</v>
      </c>
      <c r="O3" s="4">
        <v>0</v>
      </c>
      <c r="P3" s="4">
        <v>133</v>
      </c>
      <c r="Q3" s="4">
        <v>0</v>
      </c>
      <c r="R3" s="4">
        <v>133</v>
      </c>
      <c r="S3" s="4">
        <v>0</v>
      </c>
      <c r="T3" s="4">
        <v>133</v>
      </c>
      <c r="U3" s="4">
        <v>0</v>
      </c>
      <c r="V3" s="4">
        <v>133</v>
      </c>
      <c r="W3" s="4">
        <v>0</v>
      </c>
      <c r="X3" s="4">
        <v>133</v>
      </c>
      <c r="Y3" s="4">
        <v>0</v>
      </c>
    </row>
    <row r="4" spans="1:25" x14ac:dyDescent="0.25">
      <c r="A4" s="3" t="s">
        <v>34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156</v>
      </c>
      <c r="W4" s="4">
        <v>334</v>
      </c>
      <c r="X4" s="4">
        <v>486</v>
      </c>
      <c r="Y4" s="4">
        <v>52</v>
      </c>
    </row>
    <row r="5" spans="1:25" x14ac:dyDescent="0.25">
      <c r="A5" s="3" t="s">
        <v>17</v>
      </c>
      <c r="B5" s="4"/>
      <c r="C5" s="4"/>
      <c r="D5" s="4"/>
      <c r="E5" s="4"/>
      <c r="F5" s="4"/>
      <c r="G5" s="4">
        <v>0</v>
      </c>
      <c r="H5" s="4">
        <v>0</v>
      </c>
      <c r="I5" s="4">
        <v>85</v>
      </c>
      <c r="J5" s="4">
        <v>0</v>
      </c>
      <c r="K5" s="6">
        <v>53</v>
      </c>
      <c r="L5" s="4">
        <v>53</v>
      </c>
      <c r="M5" s="4">
        <v>0</v>
      </c>
      <c r="N5" s="4">
        <v>90</v>
      </c>
      <c r="O5" s="4">
        <v>0</v>
      </c>
      <c r="P5" s="4">
        <v>29</v>
      </c>
      <c r="Q5" s="4">
        <v>0</v>
      </c>
      <c r="R5" s="4">
        <v>53</v>
      </c>
      <c r="S5" s="4">
        <v>0</v>
      </c>
      <c r="T5" s="4">
        <v>68</v>
      </c>
      <c r="U5" s="4">
        <v>0</v>
      </c>
      <c r="V5" s="4">
        <v>159</v>
      </c>
      <c r="W5" s="4">
        <v>0</v>
      </c>
      <c r="X5" s="4">
        <v>108</v>
      </c>
      <c r="Y5" s="4">
        <v>0</v>
      </c>
    </row>
    <row r="6" spans="1:25" x14ac:dyDescent="0.25">
      <c r="A6" s="3" t="s">
        <v>12</v>
      </c>
      <c r="B6" s="4">
        <v>1054</v>
      </c>
      <c r="C6" s="4">
        <v>1200</v>
      </c>
      <c r="D6" s="4">
        <v>1500</v>
      </c>
      <c r="E6" s="4">
        <v>0</v>
      </c>
      <c r="F6" s="4">
        <v>900</v>
      </c>
      <c r="G6" s="4">
        <v>0</v>
      </c>
      <c r="H6" s="6">
        <v>947</v>
      </c>
      <c r="I6" s="4">
        <v>0</v>
      </c>
      <c r="J6" s="4">
        <v>1300</v>
      </c>
      <c r="K6" s="4">
        <v>0</v>
      </c>
      <c r="L6" s="4">
        <v>1000</v>
      </c>
      <c r="M6" s="4">
        <v>0</v>
      </c>
      <c r="N6" s="4">
        <v>527</v>
      </c>
      <c r="O6" s="4">
        <v>467</v>
      </c>
      <c r="P6" s="4">
        <v>900</v>
      </c>
      <c r="Q6" s="4">
        <v>0</v>
      </c>
      <c r="R6" s="4">
        <v>1000</v>
      </c>
      <c r="S6" s="4">
        <v>500</v>
      </c>
      <c r="T6" s="4">
        <v>300</v>
      </c>
      <c r="U6" s="4">
        <v>0</v>
      </c>
      <c r="V6" s="4">
        <v>200</v>
      </c>
      <c r="W6" s="4">
        <v>200</v>
      </c>
      <c r="X6" s="4">
        <v>0</v>
      </c>
      <c r="Y6" s="4">
        <v>200</v>
      </c>
    </row>
    <row r="7" spans="1:25" x14ac:dyDescent="0.25">
      <c r="A7" s="3" t="s">
        <v>18</v>
      </c>
      <c r="B7" s="4">
        <v>18</v>
      </c>
      <c r="C7" s="4">
        <v>85</v>
      </c>
      <c r="D7" s="4">
        <v>40</v>
      </c>
      <c r="E7" s="4">
        <v>105</v>
      </c>
      <c r="F7" s="4">
        <v>54</v>
      </c>
      <c r="G7" s="4">
        <v>172</v>
      </c>
      <c r="H7" s="6">
        <v>375</v>
      </c>
      <c r="I7" s="4">
        <v>167</v>
      </c>
      <c r="J7" s="4">
        <v>22</v>
      </c>
      <c r="K7" s="6">
        <v>75</v>
      </c>
      <c r="L7" s="4">
        <v>56</v>
      </c>
      <c r="M7" s="4">
        <v>114</v>
      </c>
      <c r="N7" s="4">
        <v>118</v>
      </c>
      <c r="O7" s="4">
        <v>54</v>
      </c>
      <c r="P7" s="4">
        <v>57</v>
      </c>
      <c r="Q7" s="4">
        <v>71</v>
      </c>
      <c r="R7" s="4">
        <v>104</v>
      </c>
      <c r="S7" s="4">
        <v>23</v>
      </c>
      <c r="T7" s="4">
        <v>33</v>
      </c>
      <c r="U7" s="4">
        <v>96</v>
      </c>
      <c r="V7" s="4">
        <v>109</v>
      </c>
      <c r="W7" s="4">
        <v>49</v>
      </c>
      <c r="X7" s="4">
        <v>129</v>
      </c>
      <c r="Y7" s="4">
        <v>76</v>
      </c>
    </row>
    <row r="8" spans="1:25" x14ac:dyDescent="0.25">
      <c r="A8" s="3" t="s">
        <v>13</v>
      </c>
      <c r="B8" s="6">
        <v>0</v>
      </c>
      <c r="C8" s="6">
        <v>0</v>
      </c>
      <c r="D8" s="4">
        <v>0</v>
      </c>
      <c r="E8" s="4">
        <v>0</v>
      </c>
      <c r="F8" s="4">
        <v>17</v>
      </c>
      <c r="G8" s="6">
        <v>0</v>
      </c>
      <c r="H8" s="6">
        <v>22</v>
      </c>
      <c r="I8" s="4">
        <v>0</v>
      </c>
      <c r="J8" s="6">
        <v>0</v>
      </c>
      <c r="K8" s="6">
        <v>0</v>
      </c>
      <c r="L8" s="4">
        <v>9</v>
      </c>
      <c r="M8" s="4">
        <v>0</v>
      </c>
      <c r="N8" s="4">
        <v>9</v>
      </c>
      <c r="O8" s="6">
        <v>0</v>
      </c>
      <c r="P8" s="4">
        <v>8</v>
      </c>
      <c r="Q8" s="4">
        <v>0</v>
      </c>
      <c r="R8" s="4">
        <v>8</v>
      </c>
      <c r="S8" s="4">
        <v>0</v>
      </c>
      <c r="T8" s="4">
        <v>8</v>
      </c>
      <c r="U8" s="4">
        <v>0</v>
      </c>
      <c r="V8" s="4">
        <v>8</v>
      </c>
      <c r="W8" s="4">
        <v>0</v>
      </c>
      <c r="X8" s="4">
        <v>8</v>
      </c>
      <c r="Y8" s="4">
        <v>0</v>
      </c>
    </row>
    <row r="9" spans="1:25" x14ac:dyDescent="0.25">
      <c r="A9" s="3" t="s">
        <v>7</v>
      </c>
      <c r="B9" s="6">
        <v>182</v>
      </c>
      <c r="C9" s="6">
        <v>142</v>
      </c>
      <c r="D9" s="6">
        <v>115</v>
      </c>
      <c r="E9" s="6">
        <v>153</v>
      </c>
      <c r="F9" s="6">
        <v>114</v>
      </c>
      <c r="G9" s="6">
        <v>218</v>
      </c>
      <c r="H9" s="6">
        <v>152</v>
      </c>
      <c r="I9" s="6">
        <v>186</v>
      </c>
      <c r="J9" s="6">
        <v>129</v>
      </c>
      <c r="K9" s="6">
        <v>135</v>
      </c>
      <c r="L9" s="6">
        <v>205</v>
      </c>
      <c r="M9" s="6">
        <v>129</v>
      </c>
      <c r="N9" s="6">
        <v>160</v>
      </c>
      <c r="O9" s="6">
        <v>155</v>
      </c>
      <c r="P9" s="6">
        <v>132</v>
      </c>
      <c r="Q9" s="6">
        <v>177</v>
      </c>
      <c r="R9" s="6">
        <v>175</v>
      </c>
      <c r="S9" s="6">
        <v>85</v>
      </c>
      <c r="T9" s="6">
        <v>173</v>
      </c>
      <c r="U9" s="6">
        <v>168</v>
      </c>
      <c r="V9" s="6">
        <v>82</v>
      </c>
      <c r="W9" s="6">
        <v>162</v>
      </c>
      <c r="X9" s="6">
        <v>160</v>
      </c>
      <c r="Y9" s="6">
        <v>143</v>
      </c>
    </row>
    <row r="10" spans="1:25" x14ac:dyDescent="0.25">
      <c r="A10" s="3" t="s">
        <v>22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>
        <v>53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</row>
    <row r="11" spans="1:25" x14ac:dyDescent="0.25">
      <c r="A11" s="3" t="s">
        <v>9</v>
      </c>
      <c r="B11" s="4">
        <v>0</v>
      </c>
      <c r="C11" s="4">
        <v>20</v>
      </c>
      <c r="D11" s="4">
        <v>0</v>
      </c>
      <c r="E11" s="4">
        <v>20</v>
      </c>
      <c r="F11" s="4">
        <v>0</v>
      </c>
      <c r="G11" s="4">
        <v>20</v>
      </c>
      <c r="H11" s="4">
        <v>0</v>
      </c>
      <c r="I11" s="4">
        <v>20</v>
      </c>
      <c r="J11" s="4">
        <v>0</v>
      </c>
      <c r="K11" s="4">
        <v>20</v>
      </c>
      <c r="L11" s="4">
        <v>0</v>
      </c>
      <c r="M11" s="4">
        <v>20</v>
      </c>
      <c r="N11" s="4">
        <v>0</v>
      </c>
      <c r="O11" s="4">
        <v>20</v>
      </c>
      <c r="P11" s="4">
        <v>0</v>
      </c>
      <c r="Q11" s="4">
        <v>20</v>
      </c>
      <c r="R11" s="4">
        <v>0</v>
      </c>
      <c r="S11" s="4">
        <v>25</v>
      </c>
      <c r="T11" s="4">
        <v>0</v>
      </c>
      <c r="U11" s="4">
        <v>25</v>
      </c>
      <c r="V11" s="4">
        <v>0</v>
      </c>
      <c r="W11" s="4">
        <v>25</v>
      </c>
      <c r="X11" s="4">
        <v>0</v>
      </c>
      <c r="Y11" s="4">
        <v>25</v>
      </c>
    </row>
    <row r="12" spans="1:25" x14ac:dyDescent="0.25">
      <c r="A12" s="3" t="s">
        <v>19</v>
      </c>
      <c r="B12" s="6">
        <v>0</v>
      </c>
      <c r="C12" s="4">
        <v>85</v>
      </c>
      <c r="D12" s="6">
        <v>0</v>
      </c>
      <c r="E12" s="6">
        <v>0</v>
      </c>
      <c r="F12" s="6">
        <v>0</v>
      </c>
      <c r="G12" s="6">
        <v>0</v>
      </c>
      <c r="H12" s="4">
        <v>0</v>
      </c>
      <c r="I12" s="4">
        <v>0</v>
      </c>
      <c r="J12" s="4">
        <v>0</v>
      </c>
      <c r="K12" s="6">
        <v>108</v>
      </c>
      <c r="L12" s="4">
        <v>0</v>
      </c>
      <c r="M12" s="4">
        <v>0</v>
      </c>
      <c r="N12" s="4">
        <v>32</v>
      </c>
      <c r="O12" s="6">
        <v>0</v>
      </c>
      <c r="P12" s="4">
        <v>0</v>
      </c>
      <c r="Q12" s="4">
        <v>0</v>
      </c>
      <c r="R12" s="6">
        <v>0</v>
      </c>
      <c r="S12" s="6">
        <v>0</v>
      </c>
      <c r="T12" s="4">
        <v>0</v>
      </c>
      <c r="U12" s="4">
        <v>0</v>
      </c>
      <c r="V12" s="4">
        <v>66</v>
      </c>
      <c r="W12" s="6">
        <v>22</v>
      </c>
      <c r="X12" s="6">
        <v>0</v>
      </c>
      <c r="Y12" s="6">
        <v>0</v>
      </c>
    </row>
    <row r="13" spans="1:25" x14ac:dyDescent="0.25">
      <c r="A13" s="3" t="s">
        <v>16</v>
      </c>
      <c r="B13" s="6">
        <v>0</v>
      </c>
      <c r="C13" s="4">
        <v>132</v>
      </c>
      <c r="D13" s="6">
        <v>42</v>
      </c>
      <c r="E13" s="4">
        <v>39</v>
      </c>
      <c r="F13" s="6">
        <v>0</v>
      </c>
      <c r="G13" s="4">
        <v>97</v>
      </c>
      <c r="H13" s="4">
        <v>183</v>
      </c>
      <c r="I13" s="6">
        <v>0</v>
      </c>
      <c r="J13" s="4">
        <v>60</v>
      </c>
      <c r="K13" s="6">
        <v>25</v>
      </c>
      <c r="L13" s="4">
        <v>0</v>
      </c>
      <c r="M13" s="4">
        <v>38</v>
      </c>
      <c r="N13" s="4">
        <v>68</v>
      </c>
      <c r="O13" s="6">
        <v>0</v>
      </c>
      <c r="P13" s="4">
        <v>201</v>
      </c>
      <c r="Q13" s="4">
        <v>0</v>
      </c>
      <c r="R13" s="6">
        <v>94</v>
      </c>
      <c r="S13" s="4">
        <v>456</v>
      </c>
      <c r="T13" s="4">
        <v>0</v>
      </c>
      <c r="U13" s="6">
        <v>145</v>
      </c>
      <c r="V13" s="4">
        <v>99</v>
      </c>
      <c r="W13" s="6">
        <v>0</v>
      </c>
      <c r="X13" s="4">
        <v>43</v>
      </c>
      <c r="Y13" s="6">
        <v>0</v>
      </c>
    </row>
    <row r="14" spans="1:25" x14ac:dyDescent="0.25">
      <c r="A14" s="3" t="s">
        <v>1</v>
      </c>
      <c r="B14" s="4">
        <v>133</v>
      </c>
      <c r="C14" s="6">
        <v>0</v>
      </c>
      <c r="D14" s="4">
        <v>98</v>
      </c>
      <c r="E14" s="6">
        <v>0</v>
      </c>
      <c r="F14" s="4">
        <v>113</v>
      </c>
      <c r="G14" s="6">
        <v>0</v>
      </c>
      <c r="H14" s="4">
        <v>86</v>
      </c>
      <c r="I14" s="6">
        <v>0</v>
      </c>
      <c r="J14" s="6">
        <v>0</v>
      </c>
      <c r="K14" s="4">
        <v>62</v>
      </c>
      <c r="L14" s="6">
        <v>0</v>
      </c>
      <c r="M14" s="4">
        <v>38</v>
      </c>
      <c r="N14" s="6">
        <v>0</v>
      </c>
      <c r="O14" s="4">
        <v>19</v>
      </c>
      <c r="P14" s="4">
        <v>29</v>
      </c>
      <c r="Q14" s="4">
        <v>0</v>
      </c>
      <c r="R14" s="4">
        <v>15</v>
      </c>
      <c r="S14" s="6">
        <v>0</v>
      </c>
      <c r="T14" s="4">
        <v>17</v>
      </c>
      <c r="U14" s="6">
        <v>0</v>
      </c>
      <c r="V14" s="4">
        <v>28</v>
      </c>
      <c r="W14" s="6">
        <v>0</v>
      </c>
      <c r="X14" s="4">
        <v>70</v>
      </c>
      <c r="Y14" s="6">
        <v>0</v>
      </c>
    </row>
    <row r="15" spans="1:25" x14ac:dyDescent="0.25">
      <c r="A15" s="3" t="s">
        <v>2</v>
      </c>
      <c r="B15" s="4">
        <v>0</v>
      </c>
      <c r="C15" s="4">
        <v>787</v>
      </c>
      <c r="D15" s="4">
        <v>0</v>
      </c>
      <c r="E15" s="4">
        <v>789</v>
      </c>
      <c r="F15" s="4">
        <v>0</v>
      </c>
      <c r="G15" s="4">
        <v>785</v>
      </c>
      <c r="H15" s="4">
        <v>0</v>
      </c>
      <c r="I15" s="4">
        <v>787</v>
      </c>
      <c r="J15" s="4">
        <v>0</v>
      </c>
      <c r="K15" s="4">
        <v>786</v>
      </c>
      <c r="L15" s="4">
        <v>0</v>
      </c>
      <c r="M15" s="4">
        <v>1688</v>
      </c>
      <c r="N15" s="4">
        <v>0</v>
      </c>
      <c r="O15" s="4">
        <v>1198</v>
      </c>
      <c r="P15" s="4">
        <v>0</v>
      </c>
      <c r="Q15" s="4">
        <v>1195</v>
      </c>
      <c r="R15" s="4">
        <v>0</v>
      </c>
      <c r="S15" s="4">
        <v>1195</v>
      </c>
      <c r="T15" s="4">
        <v>0</v>
      </c>
      <c r="U15" s="4">
        <v>1195</v>
      </c>
      <c r="V15" s="4">
        <v>0</v>
      </c>
      <c r="W15" s="4">
        <v>1195</v>
      </c>
      <c r="X15" s="4">
        <v>0</v>
      </c>
      <c r="Y15" s="4">
        <v>1195</v>
      </c>
    </row>
    <row r="16" spans="1:25" x14ac:dyDescent="0.25">
      <c r="A16" s="3" t="s">
        <v>31</v>
      </c>
      <c r="B16" s="4">
        <v>199</v>
      </c>
      <c r="C16" s="4">
        <v>300</v>
      </c>
      <c r="D16" s="4">
        <v>75</v>
      </c>
      <c r="E16" s="4">
        <v>231</v>
      </c>
      <c r="F16" s="4">
        <v>340</v>
      </c>
      <c r="G16" s="4">
        <v>138</v>
      </c>
      <c r="H16" s="4">
        <v>373</v>
      </c>
      <c r="I16" s="4">
        <v>313</v>
      </c>
      <c r="J16" s="4">
        <v>180</v>
      </c>
      <c r="K16" s="6">
        <v>214</v>
      </c>
      <c r="L16" s="4">
        <v>325</v>
      </c>
      <c r="M16" s="4">
        <v>85</v>
      </c>
      <c r="N16" s="4">
        <v>269</v>
      </c>
      <c r="O16" s="4">
        <v>76</v>
      </c>
      <c r="P16" s="4">
        <v>265</v>
      </c>
      <c r="Q16" s="4">
        <v>401</v>
      </c>
      <c r="R16" s="4">
        <v>365</v>
      </c>
      <c r="S16" s="4">
        <v>41</v>
      </c>
      <c r="T16" s="4">
        <v>494</v>
      </c>
      <c r="U16" s="4">
        <v>110</v>
      </c>
      <c r="V16" s="4">
        <v>440</v>
      </c>
      <c r="W16" s="4">
        <v>144</v>
      </c>
      <c r="X16" s="4">
        <v>315</v>
      </c>
      <c r="Y16" s="4">
        <v>32</v>
      </c>
    </row>
    <row r="17" spans="1:25" x14ac:dyDescent="0.25">
      <c r="A17" s="3" t="s">
        <v>21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>
        <v>10</v>
      </c>
      <c r="T17" s="4">
        <v>0</v>
      </c>
      <c r="U17" s="4">
        <v>10</v>
      </c>
      <c r="V17" s="4">
        <v>0</v>
      </c>
      <c r="W17" s="4">
        <v>10</v>
      </c>
      <c r="X17" s="4">
        <v>0</v>
      </c>
      <c r="Y17" s="4">
        <v>10</v>
      </c>
    </row>
    <row r="18" spans="1:25" x14ac:dyDescent="0.25">
      <c r="A18" s="3" t="s">
        <v>3</v>
      </c>
      <c r="B18" s="4" t="s">
        <v>14</v>
      </c>
      <c r="C18" s="6">
        <v>0</v>
      </c>
      <c r="D18" s="4">
        <v>15</v>
      </c>
      <c r="E18" s="6">
        <v>0</v>
      </c>
      <c r="F18" s="4">
        <v>37</v>
      </c>
      <c r="G18" s="6">
        <v>0</v>
      </c>
      <c r="H18" s="4">
        <v>34</v>
      </c>
      <c r="I18" s="6">
        <v>0</v>
      </c>
      <c r="J18" s="4">
        <v>32</v>
      </c>
      <c r="K18" s="4">
        <v>0</v>
      </c>
      <c r="L18" s="4">
        <v>31</v>
      </c>
      <c r="M18" s="6">
        <v>0</v>
      </c>
      <c r="N18" s="4">
        <v>35</v>
      </c>
      <c r="O18" s="4">
        <v>157</v>
      </c>
      <c r="P18" s="6">
        <v>0</v>
      </c>
      <c r="Q18" s="4">
        <v>88</v>
      </c>
      <c r="R18" s="6">
        <v>0</v>
      </c>
      <c r="S18" s="4">
        <v>55</v>
      </c>
      <c r="T18" s="6">
        <v>0</v>
      </c>
      <c r="U18" s="4">
        <v>29</v>
      </c>
      <c r="V18" s="6">
        <v>0</v>
      </c>
      <c r="W18" s="6">
        <v>0</v>
      </c>
      <c r="X18" s="6">
        <v>35</v>
      </c>
      <c r="Y18" s="4">
        <v>49</v>
      </c>
    </row>
    <row r="19" spans="1:25" x14ac:dyDescent="0.25">
      <c r="A19" s="3" t="s">
        <v>24</v>
      </c>
      <c r="B19" s="4"/>
      <c r="C19" s="4"/>
      <c r="D19" s="4"/>
      <c r="E19" s="4"/>
      <c r="F19" s="4"/>
      <c r="G19" s="4"/>
      <c r="H19" s="6"/>
      <c r="I19" s="4"/>
      <c r="J19" s="4"/>
      <c r="K19" s="6"/>
      <c r="L19" s="4"/>
      <c r="M19" s="4"/>
      <c r="N19" s="4"/>
      <c r="O19" s="4"/>
      <c r="P19" s="4"/>
      <c r="Q19" s="4"/>
      <c r="R19" s="4"/>
      <c r="S19" s="4">
        <v>0</v>
      </c>
      <c r="T19" s="4">
        <v>84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</row>
    <row r="20" spans="1:25" x14ac:dyDescent="0.25">
      <c r="A20" s="3" t="s">
        <v>25</v>
      </c>
      <c r="B20" s="4">
        <v>52</v>
      </c>
      <c r="C20" s="6">
        <v>0</v>
      </c>
      <c r="D20" s="4">
        <v>74</v>
      </c>
      <c r="E20" s="4">
        <v>482</v>
      </c>
      <c r="F20" s="4">
        <v>111</v>
      </c>
      <c r="G20" s="4">
        <v>28</v>
      </c>
      <c r="H20" s="6">
        <v>25</v>
      </c>
      <c r="I20" s="4">
        <v>4</v>
      </c>
      <c r="J20" s="4">
        <v>0</v>
      </c>
      <c r="K20" s="4">
        <v>0</v>
      </c>
      <c r="L20" s="4">
        <v>0</v>
      </c>
      <c r="M20" s="4">
        <v>11</v>
      </c>
      <c r="N20" s="4">
        <v>37</v>
      </c>
      <c r="O20" s="4">
        <v>6</v>
      </c>
      <c r="P20" s="4">
        <v>9</v>
      </c>
      <c r="Q20" s="4">
        <v>19</v>
      </c>
      <c r="R20" s="4">
        <v>52</v>
      </c>
      <c r="S20" s="4">
        <v>56</v>
      </c>
      <c r="T20" s="4">
        <v>166</v>
      </c>
      <c r="U20" s="4">
        <v>172</v>
      </c>
      <c r="V20" s="4">
        <v>38</v>
      </c>
      <c r="W20" s="4">
        <v>71</v>
      </c>
      <c r="X20" s="4">
        <v>5</v>
      </c>
      <c r="Y20" s="4">
        <v>49</v>
      </c>
    </row>
    <row r="21" spans="1:25" x14ac:dyDescent="0.25">
      <c r="A21" s="3" t="s">
        <v>11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210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4">
        <v>0</v>
      </c>
      <c r="S21" s="4">
        <v>0</v>
      </c>
      <c r="T21" s="4">
        <v>110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</row>
    <row r="22" spans="1:25" x14ac:dyDescent="0.25">
      <c r="A22" s="3" t="s">
        <v>8</v>
      </c>
      <c r="B22" s="4">
        <v>181</v>
      </c>
      <c r="C22" s="4">
        <v>0</v>
      </c>
      <c r="D22" s="4">
        <v>182</v>
      </c>
      <c r="E22" s="4">
        <v>0</v>
      </c>
      <c r="F22" s="4">
        <v>182</v>
      </c>
      <c r="G22" s="4">
        <v>0</v>
      </c>
      <c r="H22" s="4">
        <v>182</v>
      </c>
      <c r="I22" s="4">
        <v>0</v>
      </c>
      <c r="J22" s="4">
        <v>186</v>
      </c>
      <c r="K22" s="4">
        <v>0</v>
      </c>
      <c r="L22" s="4">
        <v>186</v>
      </c>
      <c r="M22" s="4">
        <v>0</v>
      </c>
      <c r="N22" s="4">
        <v>184</v>
      </c>
      <c r="O22" s="4">
        <v>0</v>
      </c>
      <c r="P22" s="6">
        <v>187</v>
      </c>
      <c r="Q22" s="4">
        <v>0</v>
      </c>
      <c r="R22" s="4">
        <v>185</v>
      </c>
      <c r="S22" s="4">
        <v>0</v>
      </c>
      <c r="T22" s="4">
        <v>187</v>
      </c>
      <c r="U22" s="4">
        <v>0</v>
      </c>
      <c r="V22" s="4">
        <v>187</v>
      </c>
      <c r="W22" s="4">
        <v>0</v>
      </c>
      <c r="X22" s="4">
        <v>189</v>
      </c>
      <c r="Y22" s="4">
        <v>0</v>
      </c>
    </row>
    <row r="23" spans="1:25" x14ac:dyDescent="0.25">
      <c r="A23" s="3" t="s">
        <v>20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>
        <v>0</v>
      </c>
      <c r="N23" s="4">
        <v>0</v>
      </c>
      <c r="O23" s="4">
        <v>41</v>
      </c>
      <c r="P23" s="4">
        <v>0</v>
      </c>
      <c r="Q23" s="4">
        <v>76</v>
      </c>
      <c r="R23" s="4">
        <v>0</v>
      </c>
      <c r="S23" s="4">
        <v>46</v>
      </c>
      <c r="T23" s="4">
        <v>0</v>
      </c>
      <c r="U23" s="4">
        <v>48</v>
      </c>
      <c r="V23" s="4">
        <v>0</v>
      </c>
      <c r="W23" s="4">
        <v>37</v>
      </c>
      <c r="X23" s="4">
        <v>0</v>
      </c>
      <c r="Y23" s="4">
        <v>37</v>
      </c>
    </row>
    <row r="24" spans="1:25" x14ac:dyDescent="0.25">
      <c r="A24" s="3" t="s">
        <v>4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</row>
    <row r="25" spans="1:25" x14ac:dyDescent="0.25">
      <c r="A25" s="1" t="s">
        <v>6</v>
      </c>
      <c r="B25" s="7">
        <f t="shared" ref="B25:Y25" si="0">SUM(B2:B24)</f>
        <v>1841</v>
      </c>
      <c r="C25" s="7">
        <f t="shared" si="0"/>
        <v>2921</v>
      </c>
      <c r="D25" s="7">
        <f t="shared" si="0"/>
        <v>2163</v>
      </c>
      <c r="E25" s="7">
        <f t="shared" si="0"/>
        <v>1989</v>
      </c>
      <c r="F25" s="7">
        <f t="shared" si="0"/>
        <v>1890</v>
      </c>
      <c r="G25" s="7">
        <f t="shared" si="0"/>
        <v>1458</v>
      </c>
      <c r="H25" s="7">
        <f t="shared" si="0"/>
        <v>2537</v>
      </c>
      <c r="I25" s="7">
        <f t="shared" si="0"/>
        <v>1606</v>
      </c>
      <c r="J25" s="7">
        <f t="shared" si="0"/>
        <v>2067</v>
      </c>
      <c r="K25" s="7">
        <f t="shared" si="0"/>
        <v>1688</v>
      </c>
      <c r="L25" s="7">
        <f t="shared" si="0"/>
        <v>2023</v>
      </c>
      <c r="M25" s="7">
        <f t="shared" si="0"/>
        <v>2123</v>
      </c>
      <c r="N25" s="7">
        <f t="shared" si="0"/>
        <v>1687</v>
      </c>
      <c r="O25" s="7">
        <f t="shared" si="0"/>
        <v>2193</v>
      </c>
      <c r="P25" s="7">
        <f t="shared" si="0"/>
        <v>1975</v>
      </c>
      <c r="Q25" s="7">
        <f t="shared" si="0"/>
        <v>2047</v>
      </c>
      <c r="R25" s="7">
        <f t="shared" si="0"/>
        <v>2209</v>
      </c>
      <c r="S25" s="7">
        <f t="shared" si="0"/>
        <v>2492</v>
      </c>
      <c r="T25" s="7">
        <f t="shared" si="0"/>
        <v>1895</v>
      </c>
      <c r="U25" s="7">
        <f t="shared" si="0"/>
        <v>1998</v>
      </c>
      <c r="V25" s="7">
        <f t="shared" si="0"/>
        <v>1730</v>
      </c>
      <c r="W25" s="7">
        <f t="shared" si="0"/>
        <v>2249</v>
      </c>
      <c r="X25" s="7">
        <f t="shared" si="0"/>
        <v>1706</v>
      </c>
      <c r="Y25" s="7">
        <f t="shared" si="0"/>
        <v>1868</v>
      </c>
    </row>
    <row r="26" spans="1:25" x14ac:dyDescent="0.25">
      <c r="A26" s="3" t="s">
        <v>5</v>
      </c>
      <c r="B26" s="8">
        <f>2682-B25</f>
        <v>841</v>
      </c>
      <c r="C26" s="8">
        <f>3601-C25</f>
        <v>680</v>
      </c>
      <c r="D26" s="8">
        <f>3503-D25</f>
        <v>1340</v>
      </c>
      <c r="E26" s="8">
        <f>7590-E25</f>
        <v>5601</v>
      </c>
      <c r="F26" s="8">
        <f>2797-F25</f>
        <v>907</v>
      </c>
      <c r="G26" s="8">
        <f>2673-G25</f>
        <v>1215</v>
      </c>
      <c r="H26" s="8">
        <f>3550-H25</f>
        <v>1013</v>
      </c>
      <c r="I26" s="8">
        <f>2537-I25</f>
        <v>931</v>
      </c>
      <c r="J26" s="8">
        <f>2648-J25</f>
        <v>581</v>
      </c>
      <c r="K26" s="8">
        <f>2634-K25</f>
        <v>946</v>
      </c>
      <c r="L26" s="8">
        <f>3966-L25</f>
        <v>1943</v>
      </c>
      <c r="M26" s="8">
        <f>3381-M25</f>
        <v>1258</v>
      </c>
      <c r="N26" s="8">
        <f>2565-N25</f>
        <v>878</v>
      </c>
      <c r="O26" s="8">
        <f>2537-O25</f>
        <v>344</v>
      </c>
      <c r="P26" s="8">
        <f>2536-P25</f>
        <v>561</v>
      </c>
      <c r="Q26" s="8">
        <f>2512-Q25</f>
        <v>465</v>
      </c>
      <c r="R26" s="8">
        <f>2726-R25</f>
        <v>517</v>
      </c>
      <c r="S26" s="8">
        <f>2592-S25</f>
        <v>100</v>
      </c>
      <c r="T26" s="8">
        <f>2514-T25</f>
        <v>619</v>
      </c>
      <c r="U26" s="8">
        <f>2501-U25</f>
        <v>503</v>
      </c>
      <c r="V26" s="8">
        <f>2726-V25</f>
        <v>996</v>
      </c>
      <c r="W26" s="8">
        <f>2806-W25</f>
        <v>557</v>
      </c>
      <c r="X26" s="8">
        <f>2457-X25</f>
        <v>751</v>
      </c>
      <c r="Y26" s="8">
        <f>2611-Y25</f>
        <v>743</v>
      </c>
    </row>
  </sheetData>
  <pageMargins left="0.7" right="0.7" top="0.75" bottom="0.75" header="0.3" footer="0.3"/>
  <ignoredErrors>
    <ignoredError sqref="C25:Y25" formulaRange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Y33"/>
  <sheetViews>
    <sheetView zoomScaleNormal="100" workbookViewId="0"/>
  </sheetViews>
  <sheetFormatPr defaultColWidth="9" defaultRowHeight="15" customHeight="1" x14ac:dyDescent="0.25"/>
  <cols>
    <col min="1" max="1" width="38.25" style="9" customWidth="1"/>
    <col min="2" max="2" width="10.5" style="9" customWidth="1"/>
    <col min="3" max="3" width="11.875" style="9" customWidth="1"/>
    <col min="4" max="4" width="10.875" style="9" customWidth="1"/>
    <col min="5" max="5" width="11.75" style="9" customWidth="1"/>
    <col min="6" max="6" width="10.875" style="9" customWidth="1"/>
    <col min="7" max="7" width="12.375" style="9" customWidth="1"/>
    <col min="8" max="8" width="11" style="9" customWidth="1"/>
    <col min="9" max="9" width="12.5" style="9" customWidth="1"/>
    <col min="10" max="10" width="11" style="9" customWidth="1"/>
    <col min="11" max="11" width="11.875" style="9" customWidth="1"/>
    <col min="12" max="12" width="11" style="9" customWidth="1"/>
    <col min="13" max="13" width="12.5" style="9" customWidth="1"/>
    <col min="14" max="14" width="10.875" style="9" customWidth="1"/>
    <col min="15" max="15" width="12.375" style="9" customWidth="1"/>
    <col min="16" max="16" width="11" style="9" customWidth="1"/>
    <col min="17" max="17" width="12.5" style="9" customWidth="1"/>
    <col min="18" max="18" width="11" style="9" customWidth="1"/>
    <col min="19" max="19" width="12.5" style="9" customWidth="1"/>
    <col min="20" max="20" width="11.875" style="9" customWidth="1"/>
    <col min="21" max="21" width="12.875" style="9" customWidth="1"/>
    <col min="22" max="22" width="11.375" style="9" customWidth="1"/>
    <col min="23" max="23" width="12.75" style="9" customWidth="1"/>
    <col min="24" max="24" width="11.75" style="9" customWidth="1"/>
    <col min="25" max="25" width="13.375" style="9" customWidth="1"/>
    <col min="26" max="16384" width="9" style="9"/>
  </cols>
  <sheetData>
    <row r="1" spans="1:25" ht="15" customHeight="1" x14ac:dyDescent="0.25">
      <c r="A1" s="1" t="s">
        <v>0</v>
      </c>
      <c r="B1" s="2">
        <v>40913</v>
      </c>
      <c r="C1" s="2">
        <v>40928</v>
      </c>
      <c r="D1" s="2">
        <v>40942</v>
      </c>
      <c r="E1" s="2">
        <v>40956</v>
      </c>
      <c r="F1" s="2">
        <v>40973</v>
      </c>
      <c r="G1" s="2">
        <v>40988</v>
      </c>
      <c r="H1" s="2">
        <v>41004</v>
      </c>
      <c r="I1" s="2">
        <v>41019</v>
      </c>
      <c r="J1" s="2">
        <v>41033</v>
      </c>
      <c r="K1" s="2">
        <v>41047</v>
      </c>
      <c r="L1" s="2">
        <v>41065</v>
      </c>
      <c r="M1" s="2">
        <v>41080</v>
      </c>
      <c r="N1" s="2">
        <v>41095</v>
      </c>
      <c r="O1" s="2">
        <v>41110</v>
      </c>
      <c r="P1" s="2">
        <v>41124</v>
      </c>
      <c r="Q1" s="2">
        <v>41141</v>
      </c>
      <c r="R1" s="2">
        <v>41157</v>
      </c>
      <c r="S1" s="2">
        <v>41172</v>
      </c>
      <c r="T1" s="2">
        <v>41187</v>
      </c>
      <c r="U1" s="2">
        <v>41201</v>
      </c>
      <c r="V1" s="2">
        <v>41218</v>
      </c>
      <c r="W1" s="2">
        <v>41233</v>
      </c>
      <c r="X1" s="2">
        <v>41248</v>
      </c>
      <c r="Y1" s="2">
        <v>41263</v>
      </c>
    </row>
    <row r="2" spans="1:25" ht="15" customHeight="1" x14ac:dyDescent="0.25">
      <c r="A2" s="3" t="s">
        <v>10</v>
      </c>
      <c r="B2" s="4">
        <v>25</v>
      </c>
      <c r="C2" s="6">
        <v>0</v>
      </c>
      <c r="D2" s="4">
        <v>25</v>
      </c>
      <c r="E2" s="4">
        <v>0</v>
      </c>
      <c r="F2" s="4">
        <v>25</v>
      </c>
      <c r="G2" s="6">
        <v>0</v>
      </c>
      <c r="H2" s="4">
        <v>0</v>
      </c>
      <c r="I2" s="4">
        <v>47</v>
      </c>
      <c r="J2" s="4">
        <v>50</v>
      </c>
      <c r="K2" s="6">
        <v>0</v>
      </c>
      <c r="L2" s="4">
        <v>25</v>
      </c>
      <c r="M2" s="4">
        <v>0</v>
      </c>
      <c r="N2" s="4">
        <v>25</v>
      </c>
      <c r="O2" s="4">
        <v>0</v>
      </c>
      <c r="P2" s="6">
        <v>25</v>
      </c>
      <c r="Q2" s="4">
        <v>0</v>
      </c>
      <c r="R2" s="4">
        <v>25</v>
      </c>
      <c r="S2" s="4">
        <v>91</v>
      </c>
      <c r="T2" s="4">
        <v>33</v>
      </c>
      <c r="U2" s="4">
        <v>0</v>
      </c>
      <c r="V2" s="4">
        <v>66</v>
      </c>
      <c r="W2" s="4">
        <v>0</v>
      </c>
      <c r="X2" s="4">
        <v>66</v>
      </c>
      <c r="Y2" s="4">
        <v>0</v>
      </c>
    </row>
    <row r="3" spans="1:25" ht="15" customHeight="1" x14ac:dyDescent="0.25">
      <c r="A3" s="3" t="s">
        <v>28</v>
      </c>
      <c r="B3" s="4">
        <v>133</v>
      </c>
      <c r="C3" s="4">
        <v>0</v>
      </c>
      <c r="D3" s="4">
        <v>133</v>
      </c>
      <c r="E3" s="4">
        <v>0</v>
      </c>
      <c r="F3" s="4">
        <v>133</v>
      </c>
      <c r="G3" s="4">
        <v>0</v>
      </c>
      <c r="H3" s="4">
        <v>133</v>
      </c>
      <c r="I3" s="4">
        <v>0</v>
      </c>
      <c r="J3" s="4">
        <v>133</v>
      </c>
      <c r="K3" s="4">
        <v>0</v>
      </c>
      <c r="L3" s="4">
        <v>150</v>
      </c>
      <c r="M3" s="4">
        <v>0</v>
      </c>
      <c r="N3" s="4">
        <v>150</v>
      </c>
      <c r="O3" s="4">
        <v>0</v>
      </c>
      <c r="P3" s="4">
        <v>150</v>
      </c>
      <c r="Q3" s="4">
        <v>0</v>
      </c>
      <c r="R3" s="4">
        <v>150</v>
      </c>
      <c r="S3" s="4">
        <v>0</v>
      </c>
      <c r="T3" s="4">
        <v>150</v>
      </c>
      <c r="U3" s="4">
        <v>0</v>
      </c>
      <c r="V3" s="4">
        <v>168</v>
      </c>
      <c r="W3" s="4">
        <v>0</v>
      </c>
      <c r="X3" s="4">
        <v>151</v>
      </c>
      <c r="Y3" s="4">
        <v>0</v>
      </c>
    </row>
    <row r="4" spans="1:25" ht="15" customHeight="1" x14ac:dyDescent="0.25">
      <c r="A4" s="3" t="s">
        <v>23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525</v>
      </c>
      <c r="U4" s="4">
        <v>0</v>
      </c>
      <c r="V4" s="4">
        <v>525</v>
      </c>
      <c r="W4" s="4">
        <v>0</v>
      </c>
      <c r="X4" s="4">
        <v>525</v>
      </c>
      <c r="Y4" s="4">
        <v>0</v>
      </c>
    </row>
    <row r="5" spans="1:25" ht="15" customHeight="1" x14ac:dyDescent="0.25">
      <c r="A5" s="3" t="s">
        <v>34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600</v>
      </c>
      <c r="W5" s="4">
        <v>0</v>
      </c>
      <c r="X5" s="4">
        <v>489</v>
      </c>
      <c r="Y5" s="4">
        <v>120</v>
      </c>
    </row>
    <row r="6" spans="1:25" ht="15" customHeight="1" x14ac:dyDescent="0.25">
      <c r="A6" s="3" t="s">
        <v>17</v>
      </c>
      <c r="B6" s="4">
        <v>108</v>
      </c>
      <c r="C6" s="4">
        <v>0</v>
      </c>
      <c r="D6" s="4">
        <v>108</v>
      </c>
      <c r="E6" s="4">
        <v>0</v>
      </c>
      <c r="F6" s="4">
        <v>121</v>
      </c>
      <c r="G6" s="4">
        <v>0</v>
      </c>
      <c r="H6" s="4">
        <v>136</v>
      </c>
      <c r="I6" s="4">
        <v>0</v>
      </c>
      <c r="J6" s="4">
        <v>162</v>
      </c>
      <c r="K6" s="4">
        <v>0</v>
      </c>
      <c r="L6" s="4">
        <v>162</v>
      </c>
      <c r="M6" s="4">
        <v>0</v>
      </c>
      <c r="N6" s="4">
        <v>165</v>
      </c>
      <c r="O6" s="4">
        <v>0</v>
      </c>
      <c r="P6" s="6">
        <v>165</v>
      </c>
      <c r="Q6" s="4">
        <v>0</v>
      </c>
      <c r="R6" s="4">
        <v>165</v>
      </c>
      <c r="S6" s="4">
        <v>0</v>
      </c>
      <c r="T6" s="4">
        <v>181</v>
      </c>
      <c r="U6" s="4">
        <v>0</v>
      </c>
      <c r="V6" s="4">
        <v>202</v>
      </c>
      <c r="W6" s="4">
        <v>0</v>
      </c>
      <c r="X6" s="4">
        <v>202</v>
      </c>
      <c r="Y6" s="4">
        <v>0</v>
      </c>
    </row>
    <row r="7" spans="1:25" ht="15" customHeight="1" x14ac:dyDescent="0.25">
      <c r="A7" s="3" t="s">
        <v>12</v>
      </c>
      <c r="B7" s="4">
        <v>400</v>
      </c>
      <c r="C7" s="4">
        <v>200</v>
      </c>
      <c r="D7" s="4">
        <v>4683</v>
      </c>
      <c r="E7" s="4">
        <v>1118</v>
      </c>
      <c r="F7" s="4">
        <v>1305</v>
      </c>
      <c r="G7" s="4">
        <v>0</v>
      </c>
      <c r="H7" s="4">
        <v>588</v>
      </c>
      <c r="I7" s="4">
        <v>0</v>
      </c>
      <c r="J7" s="4">
        <v>500</v>
      </c>
      <c r="K7" s="4">
        <v>0</v>
      </c>
      <c r="L7" s="4">
        <v>200</v>
      </c>
      <c r="M7" s="4">
        <v>0</v>
      </c>
      <c r="N7" s="4">
        <v>400</v>
      </c>
      <c r="O7" s="4">
        <v>0</v>
      </c>
      <c r="P7" s="4">
        <v>200</v>
      </c>
      <c r="Q7" s="4">
        <v>0</v>
      </c>
      <c r="R7" s="4">
        <v>200</v>
      </c>
      <c r="S7" s="4">
        <v>0</v>
      </c>
      <c r="T7" s="4">
        <v>200</v>
      </c>
      <c r="U7" s="4">
        <v>149</v>
      </c>
      <c r="V7" s="4">
        <v>266</v>
      </c>
      <c r="W7" s="4">
        <v>0</v>
      </c>
      <c r="X7" s="4">
        <v>205</v>
      </c>
      <c r="Y7" s="4">
        <v>192</v>
      </c>
    </row>
    <row r="8" spans="1:25" ht="15" customHeight="1" x14ac:dyDescent="0.25">
      <c r="A8" s="3" t="s">
        <v>30</v>
      </c>
      <c r="B8" s="4"/>
      <c r="C8" s="4"/>
      <c r="D8" s="4"/>
      <c r="E8" s="4"/>
      <c r="F8" s="4"/>
      <c r="G8" s="4"/>
      <c r="H8" s="4"/>
      <c r="I8" s="4"/>
      <c r="J8" s="4"/>
      <c r="K8" s="4">
        <v>20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</row>
    <row r="9" spans="1:25" ht="15" customHeight="1" x14ac:dyDescent="0.25">
      <c r="A9" s="3" t="s">
        <v>33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v>0</v>
      </c>
      <c r="Q9" s="4">
        <v>215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</row>
    <row r="10" spans="1:25" ht="15" customHeight="1" x14ac:dyDescent="0.25">
      <c r="A10" s="3" t="s">
        <v>18</v>
      </c>
      <c r="B10" s="4">
        <v>0</v>
      </c>
      <c r="C10" s="4">
        <v>106</v>
      </c>
      <c r="D10" s="4">
        <v>123</v>
      </c>
      <c r="E10" s="4">
        <v>149</v>
      </c>
      <c r="F10" s="4">
        <v>92</v>
      </c>
      <c r="G10" s="4">
        <v>63</v>
      </c>
      <c r="H10" s="4">
        <v>104</v>
      </c>
      <c r="I10" s="4">
        <v>161</v>
      </c>
      <c r="J10" s="4">
        <v>91</v>
      </c>
      <c r="K10" s="4">
        <v>125</v>
      </c>
      <c r="L10" s="4">
        <v>15</v>
      </c>
      <c r="M10" s="4">
        <v>154</v>
      </c>
      <c r="N10" s="4">
        <v>75</v>
      </c>
      <c r="O10" s="4">
        <v>61</v>
      </c>
      <c r="P10" s="4">
        <v>27</v>
      </c>
      <c r="Q10" s="4">
        <v>268</v>
      </c>
      <c r="R10" s="4">
        <v>98</v>
      </c>
      <c r="S10" s="4">
        <v>179</v>
      </c>
      <c r="T10" s="4">
        <v>96</v>
      </c>
      <c r="U10" s="4">
        <v>0</v>
      </c>
      <c r="V10" s="6">
        <v>54</v>
      </c>
      <c r="W10" s="4">
        <v>111</v>
      </c>
      <c r="X10" s="4">
        <v>39</v>
      </c>
      <c r="Y10" s="4">
        <v>47</v>
      </c>
    </row>
    <row r="11" spans="1:25" ht="15" customHeight="1" x14ac:dyDescent="0.25">
      <c r="A11" s="3" t="s">
        <v>13</v>
      </c>
      <c r="B11" s="4">
        <v>19</v>
      </c>
      <c r="C11" s="6">
        <v>0</v>
      </c>
      <c r="D11" s="4">
        <v>19</v>
      </c>
      <c r="E11" s="4">
        <v>0</v>
      </c>
      <c r="F11" s="4">
        <v>19</v>
      </c>
      <c r="G11" s="6">
        <v>0</v>
      </c>
      <c r="H11" s="4">
        <v>18</v>
      </c>
      <c r="I11" s="4">
        <v>0</v>
      </c>
      <c r="J11" s="4">
        <v>18</v>
      </c>
      <c r="K11" s="6">
        <v>0</v>
      </c>
      <c r="L11" s="4">
        <v>18</v>
      </c>
      <c r="M11" s="4">
        <v>0</v>
      </c>
      <c r="N11" s="4">
        <v>18</v>
      </c>
      <c r="O11" s="4">
        <v>0</v>
      </c>
      <c r="P11" s="6">
        <v>18</v>
      </c>
      <c r="Q11" s="4">
        <v>0</v>
      </c>
      <c r="R11" s="4">
        <v>19</v>
      </c>
      <c r="S11" s="4">
        <v>0</v>
      </c>
      <c r="T11" s="4">
        <v>19</v>
      </c>
      <c r="U11" s="4">
        <v>0</v>
      </c>
      <c r="V11" s="4">
        <v>19</v>
      </c>
      <c r="W11" s="4">
        <v>0</v>
      </c>
      <c r="X11" s="4">
        <v>19</v>
      </c>
      <c r="Y11" s="4">
        <v>0</v>
      </c>
    </row>
    <row r="12" spans="1:25" ht="15" customHeight="1" x14ac:dyDescent="0.25">
      <c r="A12" s="3" t="s">
        <v>7</v>
      </c>
      <c r="B12" s="6">
        <v>126</v>
      </c>
      <c r="C12" s="6">
        <v>147</v>
      </c>
      <c r="D12" s="6">
        <v>144</v>
      </c>
      <c r="E12" s="6">
        <v>136</v>
      </c>
      <c r="F12" s="6">
        <v>125</v>
      </c>
      <c r="G12" s="6">
        <v>216</v>
      </c>
      <c r="H12" s="6">
        <v>183</v>
      </c>
      <c r="I12" s="6">
        <v>164</v>
      </c>
      <c r="J12" s="6">
        <v>162</v>
      </c>
      <c r="K12" s="6">
        <v>243</v>
      </c>
      <c r="L12" s="6">
        <v>126</v>
      </c>
      <c r="M12" s="6">
        <v>125</v>
      </c>
      <c r="N12" s="6">
        <v>121</v>
      </c>
      <c r="O12" s="6">
        <v>116</v>
      </c>
      <c r="P12" s="6">
        <v>89</v>
      </c>
      <c r="Q12" s="6">
        <v>233</v>
      </c>
      <c r="R12" s="6">
        <v>329</v>
      </c>
      <c r="S12" s="6">
        <v>134</v>
      </c>
      <c r="T12" s="6">
        <v>185</v>
      </c>
      <c r="U12" s="6">
        <v>117</v>
      </c>
      <c r="V12" s="6">
        <v>134</v>
      </c>
      <c r="W12" s="6">
        <v>94</v>
      </c>
      <c r="X12" s="6">
        <v>51</v>
      </c>
      <c r="Y12" s="6">
        <v>82</v>
      </c>
    </row>
    <row r="13" spans="1:25" ht="15" customHeight="1" x14ac:dyDescent="0.25">
      <c r="A13" s="3" t="s">
        <v>22</v>
      </c>
      <c r="B13" s="4">
        <v>53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53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</row>
    <row r="14" spans="1:25" ht="15" customHeight="1" x14ac:dyDescent="0.25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v>36</v>
      </c>
      <c r="Q14" s="4">
        <v>56</v>
      </c>
      <c r="R14" s="4">
        <v>43</v>
      </c>
      <c r="S14" s="4">
        <v>229</v>
      </c>
      <c r="T14" s="4">
        <v>117</v>
      </c>
      <c r="U14" s="4">
        <v>32</v>
      </c>
      <c r="V14" s="4">
        <v>161</v>
      </c>
      <c r="W14" s="4">
        <v>178</v>
      </c>
      <c r="X14" s="4">
        <v>20</v>
      </c>
      <c r="Y14" s="4">
        <v>34</v>
      </c>
    </row>
    <row r="15" spans="1:25" ht="15" customHeight="1" x14ac:dyDescent="0.25">
      <c r="A15" s="3" t="s">
        <v>26</v>
      </c>
      <c r="B15" s="4"/>
      <c r="C15" s="4"/>
      <c r="D15" s="4"/>
      <c r="E15" s="4"/>
      <c r="F15" s="4"/>
      <c r="G15" s="4"/>
      <c r="H15" s="4">
        <v>0</v>
      </c>
      <c r="I15" s="4">
        <v>0</v>
      </c>
      <c r="J15" s="4">
        <v>152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</row>
    <row r="16" spans="1:25" ht="15" customHeight="1" x14ac:dyDescent="0.25">
      <c r="A16" s="3" t="s">
        <v>9</v>
      </c>
      <c r="B16" s="4">
        <v>0</v>
      </c>
      <c r="C16" s="4">
        <v>25</v>
      </c>
      <c r="D16" s="4">
        <v>0</v>
      </c>
      <c r="E16" s="4">
        <v>25</v>
      </c>
      <c r="F16" s="4">
        <v>0</v>
      </c>
      <c r="G16" s="4">
        <v>25</v>
      </c>
      <c r="H16" s="4">
        <v>0</v>
      </c>
      <c r="I16" s="4">
        <v>25</v>
      </c>
      <c r="J16" s="4">
        <v>0</v>
      </c>
      <c r="K16" s="4">
        <v>25</v>
      </c>
      <c r="L16" s="4">
        <v>0</v>
      </c>
      <c r="M16" s="4">
        <v>25</v>
      </c>
      <c r="N16" s="4">
        <v>0</v>
      </c>
      <c r="O16" s="4">
        <v>25</v>
      </c>
      <c r="P16" s="4">
        <v>0</v>
      </c>
      <c r="Q16" s="4">
        <v>25</v>
      </c>
      <c r="R16" s="4">
        <v>0</v>
      </c>
      <c r="S16" s="4">
        <v>25</v>
      </c>
      <c r="T16" s="4">
        <v>0</v>
      </c>
      <c r="U16" s="4">
        <v>20</v>
      </c>
      <c r="V16" s="4">
        <v>0</v>
      </c>
      <c r="W16" s="4">
        <v>20</v>
      </c>
      <c r="X16" s="4">
        <v>0</v>
      </c>
      <c r="Y16" s="4">
        <v>20</v>
      </c>
    </row>
    <row r="17" spans="1:25" ht="15" customHeight="1" x14ac:dyDescent="0.25">
      <c r="A17" s="3" t="s">
        <v>29</v>
      </c>
      <c r="B17" s="4"/>
      <c r="C17" s="4"/>
      <c r="D17" s="4"/>
      <c r="E17" s="4"/>
      <c r="F17" s="4"/>
      <c r="G17" s="4"/>
      <c r="H17" s="4"/>
      <c r="I17" s="4"/>
      <c r="J17" s="4"/>
      <c r="K17" s="4">
        <v>0</v>
      </c>
      <c r="L17" s="4">
        <v>0</v>
      </c>
      <c r="M17" s="4">
        <v>300</v>
      </c>
      <c r="N17" s="4">
        <v>0</v>
      </c>
      <c r="O17" s="4">
        <v>300</v>
      </c>
      <c r="P17" s="4">
        <v>0</v>
      </c>
      <c r="Q17" s="4">
        <v>300</v>
      </c>
      <c r="R17" s="4">
        <v>0</v>
      </c>
      <c r="S17" s="4">
        <v>300</v>
      </c>
      <c r="T17" s="4">
        <v>0</v>
      </c>
      <c r="U17" s="4">
        <v>300</v>
      </c>
      <c r="V17" s="4">
        <v>0</v>
      </c>
      <c r="W17" s="4">
        <v>301</v>
      </c>
      <c r="X17" s="4">
        <v>0</v>
      </c>
      <c r="Y17" s="4">
        <v>300</v>
      </c>
    </row>
    <row r="18" spans="1:25" ht="15" customHeight="1" x14ac:dyDescent="0.25">
      <c r="A18" s="3" t="s">
        <v>19</v>
      </c>
      <c r="B18" s="6">
        <v>0</v>
      </c>
      <c r="C18" s="4">
        <v>39</v>
      </c>
      <c r="D18" s="6">
        <v>0</v>
      </c>
      <c r="E18" s="6">
        <v>0</v>
      </c>
      <c r="F18" s="6">
        <v>0</v>
      </c>
      <c r="G18" s="6">
        <v>0</v>
      </c>
      <c r="H18" s="4">
        <v>0</v>
      </c>
      <c r="I18" s="4">
        <v>27</v>
      </c>
      <c r="J18" s="4">
        <v>0</v>
      </c>
      <c r="K18" s="4">
        <v>0</v>
      </c>
      <c r="L18" s="6">
        <v>0</v>
      </c>
      <c r="M18" s="6">
        <v>0</v>
      </c>
      <c r="N18" s="4">
        <v>0</v>
      </c>
      <c r="O18" s="6">
        <v>0</v>
      </c>
      <c r="P18" s="6">
        <v>0</v>
      </c>
      <c r="Q18" s="6">
        <v>0</v>
      </c>
      <c r="R18" s="4">
        <v>0</v>
      </c>
      <c r="S18" s="4">
        <v>0</v>
      </c>
      <c r="T18" s="4">
        <v>0</v>
      </c>
      <c r="U18" s="4">
        <v>0</v>
      </c>
      <c r="V18" s="4">
        <v>64</v>
      </c>
      <c r="W18" s="4">
        <v>74</v>
      </c>
      <c r="X18" s="6">
        <v>0</v>
      </c>
      <c r="Y18" s="6">
        <v>0</v>
      </c>
    </row>
    <row r="19" spans="1:25" ht="15" customHeight="1" x14ac:dyDescent="0.25">
      <c r="A19" s="3" t="s">
        <v>16</v>
      </c>
      <c r="B19" s="6">
        <v>0</v>
      </c>
      <c r="C19" s="4">
        <v>31</v>
      </c>
      <c r="D19" s="6">
        <v>0</v>
      </c>
      <c r="E19" s="6">
        <v>0</v>
      </c>
      <c r="F19" s="6">
        <v>4</v>
      </c>
      <c r="G19" s="6">
        <v>0</v>
      </c>
      <c r="H19" s="4">
        <v>151</v>
      </c>
      <c r="I19" s="6">
        <v>8</v>
      </c>
      <c r="J19" s="4">
        <v>35</v>
      </c>
      <c r="K19" s="6">
        <v>0</v>
      </c>
      <c r="L19" s="6">
        <v>0</v>
      </c>
      <c r="M19" s="4">
        <v>38</v>
      </c>
      <c r="N19" s="4">
        <v>89</v>
      </c>
      <c r="O19" s="6">
        <v>0</v>
      </c>
      <c r="P19" s="4">
        <v>40</v>
      </c>
      <c r="Q19" s="4">
        <v>144</v>
      </c>
      <c r="R19" s="4">
        <v>0</v>
      </c>
      <c r="S19" s="4">
        <v>0</v>
      </c>
      <c r="T19" s="6">
        <v>0</v>
      </c>
      <c r="U19" s="4">
        <v>39</v>
      </c>
      <c r="V19" s="4">
        <v>0</v>
      </c>
      <c r="W19" s="4">
        <v>84</v>
      </c>
      <c r="X19" s="6">
        <v>0</v>
      </c>
      <c r="Y19" s="6">
        <v>0</v>
      </c>
    </row>
    <row r="20" spans="1:25" ht="15" customHeight="1" x14ac:dyDescent="0.25">
      <c r="A20" s="3" t="s">
        <v>1</v>
      </c>
      <c r="B20" s="4">
        <v>145</v>
      </c>
      <c r="C20" s="6">
        <v>0</v>
      </c>
      <c r="D20" s="4">
        <v>149</v>
      </c>
      <c r="E20" s="6">
        <v>0</v>
      </c>
      <c r="F20" s="4">
        <v>140</v>
      </c>
      <c r="G20" s="6">
        <v>0</v>
      </c>
      <c r="H20" s="4">
        <v>110</v>
      </c>
      <c r="I20" s="6">
        <v>0</v>
      </c>
      <c r="J20" s="4">
        <v>72</v>
      </c>
      <c r="K20" s="6">
        <v>0</v>
      </c>
      <c r="L20" s="4">
        <v>0</v>
      </c>
      <c r="M20" s="6">
        <v>0</v>
      </c>
      <c r="N20" s="4">
        <v>25</v>
      </c>
      <c r="O20" s="6">
        <v>0</v>
      </c>
      <c r="P20" s="4">
        <v>20</v>
      </c>
      <c r="Q20" s="6">
        <v>0</v>
      </c>
      <c r="R20" s="4">
        <v>16</v>
      </c>
      <c r="S20" s="6">
        <v>0</v>
      </c>
      <c r="T20" s="4">
        <v>23</v>
      </c>
      <c r="U20" s="6">
        <v>0</v>
      </c>
      <c r="V20" s="4">
        <v>36</v>
      </c>
      <c r="W20" s="6">
        <v>0</v>
      </c>
      <c r="X20" s="4">
        <v>89</v>
      </c>
      <c r="Y20" s="6">
        <v>0</v>
      </c>
    </row>
    <row r="21" spans="1:25" ht="15" customHeight="1" x14ac:dyDescent="0.25">
      <c r="A21" s="3" t="s">
        <v>36</v>
      </c>
      <c r="B21" s="4"/>
      <c r="C21" s="6"/>
      <c r="D21" s="4"/>
      <c r="E21" s="6"/>
      <c r="F21" s="4"/>
      <c r="G21" s="6"/>
      <c r="H21" s="4"/>
      <c r="I21" s="6"/>
      <c r="J21" s="4"/>
      <c r="K21" s="6"/>
      <c r="L21" s="4"/>
      <c r="M21" s="6"/>
      <c r="N21" s="4"/>
      <c r="O21" s="6"/>
      <c r="P21" s="4"/>
      <c r="Q21" s="6"/>
      <c r="R21" s="4"/>
      <c r="S21" s="6"/>
      <c r="T21" s="4">
        <v>0</v>
      </c>
      <c r="U21" s="4">
        <v>0</v>
      </c>
      <c r="V21" s="4">
        <v>0</v>
      </c>
      <c r="W21" s="4">
        <v>0</v>
      </c>
      <c r="X21" s="4">
        <v>300</v>
      </c>
      <c r="Y21" s="4">
        <v>0</v>
      </c>
    </row>
    <row r="22" spans="1:25" ht="15" customHeight="1" x14ac:dyDescent="0.25">
      <c r="A22" s="3" t="s">
        <v>2</v>
      </c>
      <c r="B22" s="4">
        <v>0</v>
      </c>
      <c r="C22" s="4">
        <v>1195</v>
      </c>
      <c r="D22" s="4">
        <v>0</v>
      </c>
      <c r="E22" s="4">
        <v>1195</v>
      </c>
      <c r="F22" s="4">
        <v>0</v>
      </c>
      <c r="G22" s="4">
        <v>1195</v>
      </c>
      <c r="H22" s="4">
        <v>0</v>
      </c>
      <c r="I22" s="4">
        <v>1195</v>
      </c>
      <c r="J22" s="4">
        <v>0</v>
      </c>
      <c r="K22" s="4">
        <v>1195</v>
      </c>
      <c r="L22" s="4">
        <v>0</v>
      </c>
      <c r="M22" s="6">
        <v>1195</v>
      </c>
      <c r="N22" s="4">
        <v>0</v>
      </c>
      <c r="O22" s="4">
        <v>1195</v>
      </c>
      <c r="P22" s="4">
        <v>0</v>
      </c>
      <c r="Q22" s="4">
        <v>1195</v>
      </c>
      <c r="R22" s="4">
        <v>0</v>
      </c>
      <c r="S22" s="4">
        <v>1195</v>
      </c>
      <c r="T22" s="4">
        <v>0</v>
      </c>
      <c r="U22" s="4">
        <v>1195</v>
      </c>
      <c r="V22" s="4">
        <v>0</v>
      </c>
      <c r="W22" s="4">
        <v>1195</v>
      </c>
      <c r="X22" s="4">
        <v>0</v>
      </c>
      <c r="Y22" s="6">
        <v>1195</v>
      </c>
    </row>
    <row r="23" spans="1:25" ht="15" customHeight="1" x14ac:dyDescent="0.25">
      <c r="A23" s="3" t="s">
        <v>31</v>
      </c>
      <c r="B23" s="4">
        <v>350</v>
      </c>
      <c r="C23" s="4">
        <v>319</v>
      </c>
      <c r="D23" s="4">
        <v>381</v>
      </c>
      <c r="E23" s="4">
        <v>73</v>
      </c>
      <c r="F23" s="4">
        <v>271</v>
      </c>
      <c r="G23" s="4">
        <v>333</v>
      </c>
      <c r="H23" s="4">
        <v>813</v>
      </c>
      <c r="I23" s="4">
        <v>124</v>
      </c>
      <c r="J23" s="4">
        <v>365</v>
      </c>
      <c r="K23" s="4">
        <v>289</v>
      </c>
      <c r="L23" s="4">
        <v>414</v>
      </c>
      <c r="M23" s="4">
        <v>116</v>
      </c>
      <c r="N23" s="4">
        <v>753</v>
      </c>
      <c r="O23" s="4">
        <v>292</v>
      </c>
      <c r="P23" s="6">
        <v>248</v>
      </c>
      <c r="Q23" s="4">
        <v>298</v>
      </c>
      <c r="R23" s="4">
        <v>291</v>
      </c>
      <c r="S23" s="4">
        <v>337</v>
      </c>
      <c r="T23" s="4">
        <v>282</v>
      </c>
      <c r="U23" s="4">
        <v>590</v>
      </c>
      <c r="V23" s="4">
        <v>272</v>
      </c>
      <c r="W23" s="4">
        <v>763</v>
      </c>
      <c r="X23" s="4">
        <v>254</v>
      </c>
      <c r="Y23" s="4">
        <v>325</v>
      </c>
    </row>
    <row r="24" spans="1:25" ht="15" customHeight="1" x14ac:dyDescent="0.25">
      <c r="A24" s="3" t="s">
        <v>21</v>
      </c>
      <c r="B24" s="4">
        <v>0</v>
      </c>
      <c r="C24" s="4">
        <v>10</v>
      </c>
      <c r="D24" s="4">
        <v>0</v>
      </c>
      <c r="E24" s="4">
        <v>10</v>
      </c>
      <c r="F24" s="4">
        <v>0</v>
      </c>
      <c r="G24" s="4">
        <v>10</v>
      </c>
      <c r="H24" s="4">
        <v>0</v>
      </c>
      <c r="I24" s="4">
        <v>10</v>
      </c>
      <c r="J24" s="4">
        <v>0</v>
      </c>
      <c r="K24" s="4">
        <v>10</v>
      </c>
      <c r="L24" s="4">
        <v>10</v>
      </c>
      <c r="M24" s="6">
        <v>10</v>
      </c>
      <c r="N24" s="4">
        <v>10</v>
      </c>
      <c r="O24" s="4">
        <v>10</v>
      </c>
      <c r="P24" s="6">
        <v>10</v>
      </c>
      <c r="Q24" s="4">
        <v>10</v>
      </c>
      <c r="R24" s="4">
        <v>10</v>
      </c>
      <c r="S24" s="4">
        <v>10</v>
      </c>
      <c r="T24" s="4">
        <v>10</v>
      </c>
      <c r="U24" s="4">
        <v>10</v>
      </c>
      <c r="V24" s="6">
        <v>10</v>
      </c>
      <c r="W24" s="4">
        <v>10</v>
      </c>
      <c r="X24" s="4">
        <v>10</v>
      </c>
      <c r="Y24" s="6">
        <v>10</v>
      </c>
    </row>
    <row r="25" spans="1:25" ht="15" customHeight="1" x14ac:dyDescent="0.25">
      <c r="A25" s="3" t="s">
        <v>3</v>
      </c>
      <c r="B25" s="6">
        <v>0</v>
      </c>
      <c r="C25" s="4">
        <v>60</v>
      </c>
      <c r="D25" s="6">
        <v>0</v>
      </c>
      <c r="E25" s="4">
        <v>46</v>
      </c>
      <c r="F25" s="6">
        <v>0</v>
      </c>
      <c r="G25" s="4">
        <v>42</v>
      </c>
      <c r="H25" s="6">
        <v>0</v>
      </c>
      <c r="I25" s="4">
        <v>35</v>
      </c>
      <c r="J25" s="4">
        <v>0</v>
      </c>
      <c r="K25" s="4">
        <v>37</v>
      </c>
      <c r="L25" s="6">
        <v>0</v>
      </c>
      <c r="M25" s="4">
        <v>37</v>
      </c>
      <c r="N25" s="6">
        <v>0</v>
      </c>
      <c r="O25" s="4">
        <v>0</v>
      </c>
      <c r="P25" s="4">
        <v>0</v>
      </c>
      <c r="Q25" s="4">
        <v>0</v>
      </c>
      <c r="R25" s="6">
        <v>0</v>
      </c>
      <c r="S25" s="4">
        <v>37</v>
      </c>
      <c r="T25" s="6">
        <v>0</v>
      </c>
      <c r="U25" s="4">
        <v>41</v>
      </c>
      <c r="V25" s="6">
        <v>0</v>
      </c>
      <c r="W25" s="4">
        <v>47</v>
      </c>
      <c r="X25" s="6">
        <v>0</v>
      </c>
      <c r="Y25" s="4">
        <v>96</v>
      </c>
    </row>
    <row r="26" spans="1:25" ht="15" customHeight="1" x14ac:dyDescent="0.25">
      <c r="A26" s="3" t="s">
        <v>24</v>
      </c>
      <c r="B26" s="4">
        <v>0</v>
      </c>
      <c r="C26" s="11">
        <v>84</v>
      </c>
      <c r="D26" s="4">
        <v>0</v>
      </c>
      <c r="E26" s="4">
        <v>0</v>
      </c>
      <c r="F26" s="4">
        <v>0</v>
      </c>
      <c r="G26" s="6">
        <v>0</v>
      </c>
      <c r="H26" s="6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6">
        <v>0</v>
      </c>
      <c r="O26" s="4">
        <v>0</v>
      </c>
      <c r="P26" s="4">
        <v>0</v>
      </c>
      <c r="Q26" s="4">
        <v>0</v>
      </c>
      <c r="R26" s="4">
        <v>84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84</v>
      </c>
      <c r="Y26" s="4">
        <v>0</v>
      </c>
    </row>
    <row r="27" spans="1:25" ht="15" customHeight="1" x14ac:dyDescent="0.25">
      <c r="A27" s="3" t="s">
        <v>25</v>
      </c>
      <c r="B27" s="4">
        <v>77</v>
      </c>
      <c r="C27" s="4">
        <v>26</v>
      </c>
      <c r="D27" s="4">
        <v>55</v>
      </c>
      <c r="E27" s="4">
        <v>0</v>
      </c>
      <c r="F27" s="4">
        <v>10</v>
      </c>
      <c r="G27" s="4">
        <v>186</v>
      </c>
      <c r="H27" s="4">
        <v>0</v>
      </c>
      <c r="I27" s="4">
        <v>0</v>
      </c>
      <c r="J27" s="4">
        <v>0</v>
      </c>
      <c r="K27" s="4">
        <v>6</v>
      </c>
      <c r="L27" s="4">
        <v>60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</row>
    <row r="28" spans="1:25" ht="15" customHeight="1" x14ac:dyDescent="0.25">
      <c r="A28" s="3" t="s">
        <v>11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4">
        <v>0</v>
      </c>
      <c r="K28" s="4">
        <v>170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4">
        <v>0</v>
      </c>
      <c r="S28" s="6">
        <v>0</v>
      </c>
      <c r="T28" s="6">
        <v>0</v>
      </c>
      <c r="U28" s="6">
        <v>0</v>
      </c>
      <c r="V28" s="4">
        <v>0</v>
      </c>
      <c r="W28" s="6">
        <v>0</v>
      </c>
      <c r="X28" s="6">
        <v>0</v>
      </c>
      <c r="Y28" s="6">
        <v>0</v>
      </c>
    </row>
    <row r="29" spans="1:25" ht="15" customHeight="1" x14ac:dyDescent="0.25">
      <c r="A29" s="3" t="s">
        <v>8</v>
      </c>
      <c r="B29" s="4">
        <v>187</v>
      </c>
      <c r="C29" s="4">
        <v>0</v>
      </c>
      <c r="D29" s="4">
        <v>199</v>
      </c>
      <c r="E29" s="4">
        <v>0</v>
      </c>
      <c r="F29" s="4">
        <v>203</v>
      </c>
      <c r="G29" s="4">
        <v>0</v>
      </c>
      <c r="H29" s="4">
        <v>203</v>
      </c>
      <c r="I29" s="4">
        <v>0</v>
      </c>
      <c r="J29" s="4">
        <v>203</v>
      </c>
      <c r="K29" s="4">
        <v>0</v>
      </c>
      <c r="L29" s="4">
        <v>203</v>
      </c>
      <c r="M29" s="4">
        <v>0</v>
      </c>
      <c r="N29" s="4">
        <v>190</v>
      </c>
      <c r="O29" s="4">
        <v>0</v>
      </c>
      <c r="P29" s="4">
        <v>189</v>
      </c>
      <c r="Q29" s="4">
        <v>0</v>
      </c>
      <c r="R29" s="4">
        <v>189</v>
      </c>
      <c r="S29" s="4">
        <v>0</v>
      </c>
      <c r="T29" s="4">
        <v>189</v>
      </c>
      <c r="U29" s="4">
        <v>0</v>
      </c>
      <c r="V29" s="4">
        <v>190</v>
      </c>
      <c r="W29" s="4">
        <v>0</v>
      </c>
      <c r="X29" s="4">
        <v>190</v>
      </c>
      <c r="Y29" s="4">
        <v>0</v>
      </c>
    </row>
    <row r="30" spans="1:25" ht="15" customHeight="1" x14ac:dyDescent="0.25">
      <c r="A30" s="3" t="s">
        <v>20</v>
      </c>
      <c r="B30" s="4">
        <v>0</v>
      </c>
      <c r="C30" s="4">
        <v>37</v>
      </c>
      <c r="D30" s="4">
        <v>0</v>
      </c>
      <c r="E30" s="4">
        <v>40</v>
      </c>
      <c r="F30" s="4">
        <v>0</v>
      </c>
      <c r="G30" s="4">
        <v>38</v>
      </c>
      <c r="H30" s="4">
        <v>0</v>
      </c>
      <c r="I30" s="4">
        <v>40</v>
      </c>
      <c r="J30" s="4">
        <v>0</v>
      </c>
      <c r="K30" s="4">
        <v>48</v>
      </c>
      <c r="L30" s="4">
        <v>0</v>
      </c>
      <c r="M30" s="4">
        <v>62</v>
      </c>
      <c r="N30" s="4">
        <v>0</v>
      </c>
      <c r="O30" s="4">
        <v>112</v>
      </c>
      <c r="P30" s="4">
        <v>0</v>
      </c>
      <c r="Q30" s="4">
        <v>57</v>
      </c>
      <c r="R30" s="4">
        <v>0</v>
      </c>
      <c r="S30" s="4">
        <v>67</v>
      </c>
      <c r="T30" s="4">
        <v>0</v>
      </c>
      <c r="U30" s="4">
        <v>62</v>
      </c>
      <c r="V30" s="4">
        <v>0</v>
      </c>
      <c r="W30" s="4">
        <v>38</v>
      </c>
      <c r="X30" s="4">
        <v>0</v>
      </c>
      <c r="Y30" s="4">
        <v>38</v>
      </c>
    </row>
    <row r="31" spans="1:25" ht="15" customHeight="1" x14ac:dyDescent="0.25">
      <c r="A31" s="3" t="s">
        <v>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5" t="s">
        <v>27</v>
      </c>
      <c r="J31" s="4">
        <v>300</v>
      </c>
      <c r="K31" s="5" t="s">
        <v>27</v>
      </c>
      <c r="L31" s="4">
        <v>1200</v>
      </c>
      <c r="M31" s="4">
        <v>0</v>
      </c>
      <c r="N31" s="4">
        <v>1000</v>
      </c>
      <c r="O31" s="5">
        <v>213</v>
      </c>
      <c r="P31" s="4">
        <v>0</v>
      </c>
      <c r="Q31" s="4">
        <v>0</v>
      </c>
      <c r="R31" s="4">
        <v>0</v>
      </c>
      <c r="S31" s="4">
        <v>0</v>
      </c>
      <c r="T31" s="4">
        <v>100</v>
      </c>
      <c r="U31" s="4">
        <v>100</v>
      </c>
      <c r="V31" s="4">
        <v>0</v>
      </c>
      <c r="W31" s="4">
        <v>0</v>
      </c>
      <c r="X31" s="4">
        <v>0</v>
      </c>
      <c r="Y31" s="4">
        <v>250</v>
      </c>
    </row>
    <row r="32" spans="1:25" ht="15" customHeight="1" x14ac:dyDescent="0.25">
      <c r="A32" s="1" t="s">
        <v>6</v>
      </c>
      <c r="B32" s="7">
        <f t="shared" ref="B32:Y32" si="0">SUM(B2:B31)</f>
        <v>1623</v>
      </c>
      <c r="C32" s="7">
        <f t="shared" si="0"/>
        <v>2279</v>
      </c>
      <c r="D32" s="7">
        <f t="shared" si="0"/>
        <v>6019</v>
      </c>
      <c r="E32" s="7">
        <f t="shared" si="0"/>
        <v>2792</v>
      </c>
      <c r="F32" s="7">
        <f t="shared" si="0"/>
        <v>2448</v>
      </c>
      <c r="G32" s="7">
        <f t="shared" si="0"/>
        <v>2108</v>
      </c>
      <c r="H32" s="7">
        <f t="shared" si="0"/>
        <v>2492</v>
      </c>
      <c r="I32" s="7">
        <f t="shared" si="0"/>
        <v>1836</v>
      </c>
      <c r="J32" s="7">
        <f t="shared" si="0"/>
        <v>2243</v>
      </c>
      <c r="K32" s="7">
        <f t="shared" si="0"/>
        <v>2168</v>
      </c>
      <c r="L32" s="7">
        <f t="shared" si="0"/>
        <v>2583</v>
      </c>
      <c r="M32" s="7">
        <f t="shared" si="0"/>
        <v>2062</v>
      </c>
      <c r="N32" s="7">
        <f t="shared" si="0"/>
        <v>3021</v>
      </c>
      <c r="O32" s="7">
        <f t="shared" si="0"/>
        <v>2324</v>
      </c>
      <c r="P32" s="7">
        <f t="shared" si="0"/>
        <v>1217</v>
      </c>
      <c r="Q32" s="7">
        <f t="shared" si="0"/>
        <v>2801</v>
      </c>
      <c r="R32" s="7">
        <f t="shared" si="0"/>
        <v>1619</v>
      </c>
      <c r="S32" s="7">
        <f t="shared" si="0"/>
        <v>2604</v>
      </c>
      <c r="T32" s="7">
        <f t="shared" si="0"/>
        <v>2110</v>
      </c>
      <c r="U32" s="7">
        <f t="shared" si="0"/>
        <v>2655</v>
      </c>
      <c r="V32" s="7">
        <f t="shared" si="0"/>
        <v>2767</v>
      </c>
      <c r="W32" s="7">
        <f t="shared" si="0"/>
        <v>2915</v>
      </c>
      <c r="X32" s="7">
        <f t="shared" si="0"/>
        <v>2694</v>
      </c>
      <c r="Y32" s="7">
        <f t="shared" si="0"/>
        <v>2709</v>
      </c>
    </row>
    <row r="33" spans="1:25" ht="15" customHeight="1" x14ac:dyDescent="0.25">
      <c r="A33" s="3" t="s">
        <v>5</v>
      </c>
      <c r="B33" s="8">
        <f>2719-B32</f>
        <v>1096</v>
      </c>
      <c r="C33" s="8">
        <f>3553-C32</f>
        <v>1274</v>
      </c>
      <c r="D33" s="8">
        <f>7485-D32</f>
        <v>1466</v>
      </c>
      <c r="E33" s="8">
        <f>3182-E32</f>
        <v>390</v>
      </c>
      <c r="F33" s="8">
        <f>2466-F32</f>
        <v>18</v>
      </c>
      <c r="G33" s="8">
        <f>2465-G32</f>
        <v>357</v>
      </c>
      <c r="H33" s="8">
        <f>2727-H32</f>
        <v>235</v>
      </c>
      <c r="I33" s="8">
        <f>2356-I32</f>
        <v>520</v>
      </c>
      <c r="J33" s="8">
        <f>2564-J32</f>
        <v>321</v>
      </c>
      <c r="K33" s="8">
        <f>2695-K32</f>
        <v>527</v>
      </c>
      <c r="L33" s="12">
        <f>3138-L32</f>
        <v>555</v>
      </c>
      <c r="M33" s="12">
        <f>2941-M32</f>
        <v>879</v>
      </c>
      <c r="N33" s="8">
        <f>3033-N32</f>
        <v>12</v>
      </c>
      <c r="O33" s="8">
        <f>2491-O32</f>
        <v>167</v>
      </c>
      <c r="P33" s="8">
        <f>1689-P32</f>
        <v>472</v>
      </c>
      <c r="Q33" s="8">
        <f>3144-Q32</f>
        <v>343</v>
      </c>
      <c r="R33" s="8">
        <f>2005-R32</f>
        <v>386</v>
      </c>
      <c r="S33" s="8">
        <f>2866-S32</f>
        <v>262</v>
      </c>
      <c r="T33" s="8">
        <f>2152-T32</f>
        <v>42</v>
      </c>
      <c r="U33" s="8">
        <f>2774-U32</f>
        <v>119</v>
      </c>
      <c r="V33" s="8">
        <f>3209-V32</f>
        <v>442</v>
      </c>
      <c r="W33" s="8">
        <f>3065-W32</f>
        <v>150</v>
      </c>
      <c r="X33" s="8">
        <f>2755-X32</f>
        <v>61</v>
      </c>
      <c r="Y33" s="8">
        <f>2812-Y32</f>
        <v>103</v>
      </c>
    </row>
  </sheetData>
  <conditionalFormatting sqref="V33:Y33">
    <cfRule type="cellIs" dxfId="6" priority="1" operator="lessThan">
      <formula>0</formula>
    </cfRule>
  </conditionalFormatting>
  <pageMargins left="0.7" right="0.7" top="0.75" bottom="0.75" header="0.3" footer="0.3"/>
  <pageSetup orientation="portrait" verticalDpi="0" r:id="rId1"/>
  <ignoredErrors>
    <ignoredError sqref="B32:Y32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06"/>
  <sheetViews>
    <sheetView workbookViewId="0">
      <selection activeCell="C34" sqref="C34"/>
    </sheetView>
  </sheetViews>
  <sheetFormatPr defaultRowHeight="15" x14ac:dyDescent="0.25"/>
  <cols>
    <col min="1" max="1" width="30.625" style="14" customWidth="1"/>
    <col min="2" max="2" width="7.375" style="14" customWidth="1"/>
    <col min="3" max="3" width="8.25" style="14" customWidth="1"/>
    <col min="4" max="4" width="7.75" style="14" customWidth="1"/>
    <col min="5" max="5" width="9" style="14" customWidth="1"/>
    <col min="6" max="6" width="7.75" style="14" customWidth="1"/>
    <col min="7" max="7" width="9" style="14" customWidth="1"/>
    <col min="8" max="8" width="7.75" style="14" customWidth="1"/>
    <col min="9" max="9" width="8.375" style="14" customWidth="1"/>
    <col min="10" max="10" width="7.75" style="14" customWidth="1"/>
    <col min="11" max="11" width="9" style="14" customWidth="1"/>
    <col min="12" max="12" width="7.75" style="14" customWidth="1"/>
    <col min="13" max="13" width="9" style="14" customWidth="1"/>
    <col min="14" max="14" width="7.75" style="14" customWidth="1"/>
    <col min="15" max="15" width="8.375" style="14" customWidth="1"/>
    <col min="16" max="16" width="7.75" style="14" customWidth="1"/>
    <col min="17" max="17" width="9" style="14" customWidth="1"/>
    <col min="18" max="18" width="7.75" style="14" customWidth="1"/>
    <col min="19" max="19" width="7.5" style="14" customWidth="1"/>
    <col min="20" max="20" width="7.25" style="14" customWidth="1"/>
    <col min="21" max="21" width="7.75" style="14" customWidth="1"/>
    <col min="22" max="22" width="6.75" style="14" customWidth="1"/>
    <col min="23" max="23" width="7.625" style="14" customWidth="1"/>
    <col min="24" max="24" width="7" style="14" customWidth="1"/>
    <col min="25" max="25" width="7.875" style="14" customWidth="1"/>
  </cols>
  <sheetData>
    <row r="1" spans="1:25" x14ac:dyDescent="0.25">
      <c r="A1" s="55" t="s">
        <v>0</v>
      </c>
      <c r="B1" s="13">
        <v>41278</v>
      </c>
      <c r="C1" s="13">
        <v>41292</v>
      </c>
      <c r="D1" s="13">
        <v>41310</v>
      </c>
      <c r="E1" s="13">
        <v>41325</v>
      </c>
      <c r="F1" s="13">
        <v>41338</v>
      </c>
      <c r="G1" s="13">
        <v>41353</v>
      </c>
      <c r="H1" s="13">
        <v>41369</v>
      </c>
      <c r="I1" s="13">
        <v>41383</v>
      </c>
      <c r="J1" s="13">
        <v>41397</v>
      </c>
      <c r="K1" s="13">
        <v>41414</v>
      </c>
      <c r="L1" s="13">
        <v>41430</v>
      </c>
      <c r="M1" s="13">
        <v>41445</v>
      </c>
      <c r="N1" s="13">
        <v>41460</v>
      </c>
      <c r="O1" s="13">
        <v>41474</v>
      </c>
      <c r="P1" s="13">
        <v>41491</v>
      </c>
      <c r="Q1" s="13">
        <v>41506</v>
      </c>
      <c r="R1" s="13">
        <v>41522</v>
      </c>
      <c r="S1" s="13">
        <v>41537</v>
      </c>
      <c r="T1" s="13">
        <v>41551</v>
      </c>
      <c r="U1" s="13">
        <v>41565</v>
      </c>
      <c r="V1" s="13">
        <v>41583</v>
      </c>
      <c r="W1" s="13">
        <v>41598</v>
      </c>
      <c r="X1" s="13">
        <v>41613</v>
      </c>
      <c r="Y1" s="13">
        <v>41628</v>
      </c>
    </row>
    <row r="2" spans="1:25" x14ac:dyDescent="0.25">
      <c r="A2" s="72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5" x14ac:dyDescent="0.25">
      <c r="A3" s="15" t="s">
        <v>47</v>
      </c>
      <c r="B3" s="16"/>
      <c r="C3" s="17"/>
      <c r="D3" s="16"/>
      <c r="E3" s="17"/>
      <c r="F3" s="16"/>
      <c r="G3" s="17"/>
      <c r="H3" s="16"/>
      <c r="I3" s="18"/>
      <c r="J3" s="16"/>
      <c r="K3" s="18"/>
      <c r="L3" s="16"/>
      <c r="M3" s="18"/>
      <c r="N3" s="16"/>
      <c r="O3" s="16"/>
      <c r="P3" s="20"/>
      <c r="Q3" s="76"/>
      <c r="R3" s="77"/>
      <c r="S3" s="76"/>
      <c r="T3" s="77"/>
      <c r="U3" s="76"/>
      <c r="V3" s="16"/>
      <c r="W3" s="16">
        <v>0</v>
      </c>
      <c r="X3" s="16">
        <v>100</v>
      </c>
      <c r="Y3" s="16">
        <v>100</v>
      </c>
    </row>
    <row r="4" spans="1:25" x14ac:dyDescent="0.25">
      <c r="A4" s="58" t="s">
        <v>66</v>
      </c>
      <c r="B4" s="16"/>
      <c r="C4" s="17"/>
      <c r="D4" s="16"/>
      <c r="E4" s="17"/>
      <c r="F4" s="16"/>
      <c r="G4" s="17"/>
      <c r="H4" s="16"/>
      <c r="I4" s="18"/>
      <c r="J4" s="16"/>
      <c r="K4" s="18"/>
      <c r="L4" s="16"/>
      <c r="M4" s="18"/>
      <c r="N4" s="16"/>
      <c r="O4" s="16"/>
      <c r="P4" s="20"/>
      <c r="Q4" s="76"/>
      <c r="R4" s="77"/>
      <c r="S4" s="76"/>
      <c r="T4" s="77"/>
      <c r="U4" s="76"/>
      <c r="V4" s="16">
        <v>0</v>
      </c>
      <c r="W4" s="16">
        <v>300</v>
      </c>
      <c r="X4" s="16">
        <v>0</v>
      </c>
      <c r="Y4" s="20">
        <v>0</v>
      </c>
    </row>
    <row r="5" spans="1:25" x14ac:dyDescent="0.25">
      <c r="A5" s="15" t="s">
        <v>48</v>
      </c>
      <c r="B5" s="20"/>
      <c r="C5" s="20"/>
      <c r="D5" s="20"/>
      <c r="E5" s="17"/>
      <c r="F5" s="17"/>
      <c r="G5" s="17">
        <v>0</v>
      </c>
      <c r="H5" s="17">
        <v>0</v>
      </c>
      <c r="I5" s="17">
        <v>0</v>
      </c>
      <c r="J5" s="20">
        <v>0</v>
      </c>
      <c r="K5" s="17">
        <v>186</v>
      </c>
      <c r="L5" s="17">
        <v>1582</v>
      </c>
      <c r="M5" s="17">
        <v>0</v>
      </c>
      <c r="N5" s="20">
        <v>126</v>
      </c>
      <c r="O5" s="20">
        <v>0</v>
      </c>
      <c r="P5" s="20">
        <v>0</v>
      </c>
      <c r="Q5" s="20">
        <v>0</v>
      </c>
      <c r="R5" s="16">
        <v>400</v>
      </c>
      <c r="S5" s="16">
        <v>0</v>
      </c>
      <c r="T5" s="16">
        <v>180</v>
      </c>
      <c r="U5" s="20">
        <v>0</v>
      </c>
      <c r="V5" s="16">
        <v>100</v>
      </c>
      <c r="W5" s="20">
        <v>0</v>
      </c>
      <c r="X5" s="16">
        <v>0</v>
      </c>
      <c r="Y5" s="20">
        <v>0</v>
      </c>
    </row>
    <row r="6" spans="1:25" x14ac:dyDescent="0.25">
      <c r="A6" s="58" t="s">
        <v>55</v>
      </c>
      <c r="B6" s="20">
        <v>322</v>
      </c>
      <c r="C6" s="17">
        <v>0</v>
      </c>
      <c r="D6" s="20">
        <v>290</v>
      </c>
      <c r="E6" s="17">
        <v>0</v>
      </c>
      <c r="F6" s="20">
        <v>440</v>
      </c>
      <c r="G6" s="17">
        <v>380</v>
      </c>
      <c r="H6" s="20">
        <v>680</v>
      </c>
      <c r="I6" s="17">
        <v>0</v>
      </c>
      <c r="J6" s="20">
        <v>200</v>
      </c>
      <c r="K6" s="17">
        <v>0</v>
      </c>
      <c r="L6" s="20">
        <v>308</v>
      </c>
      <c r="M6" s="17">
        <v>29</v>
      </c>
      <c r="N6" s="17">
        <v>300</v>
      </c>
      <c r="O6" s="20">
        <v>0</v>
      </c>
      <c r="P6" s="16">
        <v>200</v>
      </c>
      <c r="Q6" s="20">
        <v>0</v>
      </c>
      <c r="R6" s="16">
        <v>200</v>
      </c>
      <c r="S6" s="20">
        <v>0</v>
      </c>
      <c r="T6" s="16">
        <v>200</v>
      </c>
      <c r="U6" s="20">
        <v>0</v>
      </c>
      <c r="V6" s="16">
        <v>200</v>
      </c>
      <c r="W6" s="20">
        <v>0</v>
      </c>
      <c r="X6" s="16">
        <v>200</v>
      </c>
      <c r="Y6" s="20">
        <v>0</v>
      </c>
    </row>
    <row r="7" spans="1:25" x14ac:dyDescent="0.25">
      <c r="A7" s="58" t="s">
        <v>29</v>
      </c>
      <c r="B7" s="21">
        <v>0</v>
      </c>
      <c r="C7" s="16">
        <v>300</v>
      </c>
      <c r="D7" s="22">
        <v>0</v>
      </c>
      <c r="E7" s="16">
        <v>600</v>
      </c>
      <c r="F7" s="22">
        <v>0</v>
      </c>
      <c r="G7" s="16">
        <v>0</v>
      </c>
      <c r="H7" s="22">
        <v>0</v>
      </c>
      <c r="I7" s="16">
        <v>300</v>
      </c>
      <c r="J7" s="22">
        <v>0</v>
      </c>
      <c r="K7" s="16">
        <v>300</v>
      </c>
      <c r="L7" s="22">
        <v>0</v>
      </c>
      <c r="M7" s="16">
        <v>300</v>
      </c>
      <c r="N7" s="22">
        <v>0</v>
      </c>
      <c r="O7" s="16">
        <v>300</v>
      </c>
      <c r="P7" s="16">
        <v>0</v>
      </c>
      <c r="Q7" s="16">
        <v>300</v>
      </c>
      <c r="R7" s="16">
        <v>0</v>
      </c>
      <c r="S7" s="16">
        <v>300</v>
      </c>
      <c r="T7" s="16">
        <v>0</v>
      </c>
      <c r="U7" s="16">
        <v>300</v>
      </c>
      <c r="V7" s="16">
        <v>0</v>
      </c>
      <c r="W7" s="16">
        <v>300</v>
      </c>
      <c r="X7" s="16">
        <v>0</v>
      </c>
      <c r="Y7" s="16">
        <v>300</v>
      </c>
    </row>
    <row r="8" spans="1:25" x14ac:dyDescent="0.25">
      <c r="A8" s="72" t="s">
        <v>50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</row>
    <row r="9" spans="1:25" x14ac:dyDescent="0.25">
      <c r="A9" s="57" t="s">
        <v>40</v>
      </c>
      <c r="B9" s="23"/>
      <c r="C9" s="24"/>
      <c r="D9" s="24"/>
      <c r="E9" s="24"/>
      <c r="F9" s="24"/>
      <c r="G9" s="24"/>
      <c r="H9" s="24"/>
      <c r="I9" s="24"/>
      <c r="J9" s="24">
        <v>420</v>
      </c>
      <c r="K9" s="24">
        <v>468</v>
      </c>
      <c r="L9" s="24">
        <v>414</v>
      </c>
      <c r="M9" s="24">
        <v>472</v>
      </c>
      <c r="N9" s="24">
        <v>516</v>
      </c>
      <c r="O9" s="23">
        <v>642</v>
      </c>
      <c r="P9" s="78">
        <v>830</v>
      </c>
      <c r="Q9" s="78">
        <v>837</v>
      </c>
      <c r="R9" s="78">
        <v>148</v>
      </c>
      <c r="S9" s="78">
        <v>683</v>
      </c>
      <c r="T9" s="78">
        <v>427</v>
      </c>
      <c r="U9" s="78">
        <v>681</v>
      </c>
      <c r="V9" s="78">
        <v>798</v>
      </c>
      <c r="W9" s="78">
        <v>667</v>
      </c>
      <c r="X9" s="78">
        <v>1097</v>
      </c>
      <c r="Y9" s="78">
        <v>687</v>
      </c>
    </row>
    <row r="10" spans="1:25" x14ac:dyDescent="0.25">
      <c r="A10" s="72" t="s">
        <v>51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3"/>
      <c r="P10" s="64"/>
      <c r="Q10" s="64"/>
      <c r="R10" s="64"/>
      <c r="S10" s="64"/>
      <c r="T10" s="64"/>
      <c r="U10" s="64"/>
      <c r="V10" s="64"/>
      <c r="W10" s="64"/>
      <c r="X10" s="65"/>
      <c r="Y10" s="65"/>
    </row>
    <row r="11" spans="1:25" x14ac:dyDescent="0.25">
      <c r="A11" s="25" t="s">
        <v>21</v>
      </c>
      <c r="B11" s="26">
        <v>10</v>
      </c>
      <c r="C11" s="27">
        <v>10</v>
      </c>
      <c r="D11" s="27">
        <v>10</v>
      </c>
      <c r="E11" s="27">
        <v>10</v>
      </c>
      <c r="F11" s="27">
        <v>10</v>
      </c>
      <c r="G11" s="27">
        <v>10</v>
      </c>
      <c r="H11" s="27">
        <v>10</v>
      </c>
      <c r="I11" s="27">
        <v>10</v>
      </c>
      <c r="J11" s="27">
        <v>10</v>
      </c>
      <c r="K11" s="27">
        <v>10</v>
      </c>
      <c r="L11" s="27">
        <v>10</v>
      </c>
      <c r="M11" s="27">
        <v>10</v>
      </c>
      <c r="N11" s="27">
        <v>11</v>
      </c>
      <c r="O11" s="26">
        <v>11</v>
      </c>
      <c r="P11" s="28">
        <v>11</v>
      </c>
      <c r="Q11" s="28">
        <v>11</v>
      </c>
      <c r="R11" s="28">
        <v>11</v>
      </c>
      <c r="S11" s="28">
        <v>11</v>
      </c>
      <c r="T11" s="28">
        <v>11</v>
      </c>
      <c r="U11" s="28">
        <v>11</v>
      </c>
      <c r="V11" s="28">
        <v>11</v>
      </c>
      <c r="W11" s="28">
        <v>11</v>
      </c>
      <c r="X11" s="28">
        <v>11</v>
      </c>
      <c r="Y11" s="28">
        <v>11</v>
      </c>
    </row>
    <row r="12" spans="1:25" x14ac:dyDescent="0.25">
      <c r="A12" s="25" t="s">
        <v>10</v>
      </c>
      <c r="B12" s="28">
        <v>66</v>
      </c>
      <c r="C12" s="27">
        <v>0</v>
      </c>
      <c r="D12" s="28">
        <v>66</v>
      </c>
      <c r="E12" s="27">
        <v>0</v>
      </c>
      <c r="F12" s="28">
        <v>66</v>
      </c>
      <c r="G12" s="27">
        <v>0</v>
      </c>
      <c r="H12" s="29">
        <v>66</v>
      </c>
      <c r="I12" s="27">
        <v>46</v>
      </c>
      <c r="J12" s="28">
        <v>66</v>
      </c>
      <c r="K12" s="27">
        <v>0</v>
      </c>
      <c r="L12" s="28">
        <v>66</v>
      </c>
      <c r="M12" s="27">
        <v>0</v>
      </c>
      <c r="N12" s="28">
        <v>66</v>
      </c>
      <c r="O12" s="28">
        <v>0</v>
      </c>
      <c r="P12" s="28">
        <v>66</v>
      </c>
      <c r="Q12" s="28">
        <v>0</v>
      </c>
      <c r="R12" s="28">
        <v>66</v>
      </c>
      <c r="S12" s="28">
        <v>0</v>
      </c>
      <c r="T12" s="28">
        <v>33</v>
      </c>
      <c r="U12" s="28">
        <v>0</v>
      </c>
      <c r="V12" s="28">
        <v>33</v>
      </c>
      <c r="W12" s="28">
        <v>0</v>
      </c>
      <c r="X12" s="28">
        <v>33</v>
      </c>
      <c r="Y12" s="28">
        <v>0</v>
      </c>
    </row>
    <row r="13" spans="1:25" x14ac:dyDescent="0.25">
      <c r="A13" s="25" t="s">
        <v>23</v>
      </c>
      <c r="B13" s="28">
        <v>525</v>
      </c>
      <c r="C13" s="29">
        <v>0</v>
      </c>
      <c r="D13" s="28">
        <v>525</v>
      </c>
      <c r="E13" s="29">
        <v>0</v>
      </c>
      <c r="F13" s="28">
        <v>525</v>
      </c>
      <c r="G13" s="29">
        <v>0</v>
      </c>
      <c r="H13" s="28">
        <v>525</v>
      </c>
      <c r="I13" s="29">
        <v>0</v>
      </c>
      <c r="J13" s="28">
        <v>525</v>
      </c>
      <c r="K13" s="29">
        <v>0</v>
      </c>
      <c r="L13" s="28">
        <v>525</v>
      </c>
      <c r="M13" s="29">
        <v>0</v>
      </c>
      <c r="N13" s="28">
        <v>525</v>
      </c>
      <c r="O13" s="28">
        <v>0</v>
      </c>
      <c r="P13" s="28">
        <v>525</v>
      </c>
      <c r="Q13" s="28">
        <v>0</v>
      </c>
      <c r="R13" s="28">
        <v>525</v>
      </c>
      <c r="S13" s="28">
        <v>0</v>
      </c>
      <c r="T13" s="28">
        <v>525</v>
      </c>
      <c r="U13" s="28">
        <v>0</v>
      </c>
      <c r="V13" s="28">
        <v>525</v>
      </c>
      <c r="W13" s="28">
        <v>0</v>
      </c>
      <c r="X13" s="28">
        <v>525</v>
      </c>
      <c r="Y13" s="28">
        <v>0</v>
      </c>
    </row>
    <row r="14" spans="1:25" x14ac:dyDescent="0.25">
      <c r="A14" s="25" t="s">
        <v>17</v>
      </c>
      <c r="B14" s="26">
        <v>202</v>
      </c>
      <c r="C14" s="29">
        <v>0</v>
      </c>
      <c r="D14" s="26">
        <v>204</v>
      </c>
      <c r="E14" s="29">
        <v>0</v>
      </c>
      <c r="F14" s="26">
        <v>216</v>
      </c>
      <c r="G14" s="29">
        <v>0</v>
      </c>
      <c r="H14" s="26">
        <v>209</v>
      </c>
      <c r="I14" s="29">
        <v>0</v>
      </c>
      <c r="J14" s="26">
        <v>213</v>
      </c>
      <c r="K14" s="29">
        <v>0</v>
      </c>
      <c r="L14" s="26">
        <v>216</v>
      </c>
      <c r="M14" s="29">
        <v>0</v>
      </c>
      <c r="N14" s="26">
        <v>218</v>
      </c>
      <c r="O14" s="26">
        <v>0</v>
      </c>
      <c r="P14" s="26">
        <v>220</v>
      </c>
      <c r="Q14" s="26">
        <v>0</v>
      </c>
      <c r="R14" s="28">
        <v>219</v>
      </c>
      <c r="S14" s="26">
        <v>0</v>
      </c>
      <c r="T14" s="28">
        <v>234</v>
      </c>
      <c r="U14" s="26">
        <v>0</v>
      </c>
      <c r="V14" s="28">
        <v>231</v>
      </c>
      <c r="W14" s="26">
        <v>0</v>
      </c>
      <c r="X14" s="28">
        <v>236</v>
      </c>
      <c r="Y14" s="26">
        <v>0</v>
      </c>
    </row>
    <row r="15" spans="1:25" x14ac:dyDescent="0.25">
      <c r="A15" s="25" t="s">
        <v>44</v>
      </c>
      <c r="B15" s="26"/>
      <c r="C15" s="29"/>
      <c r="D15" s="26"/>
      <c r="E15" s="29"/>
      <c r="F15" s="26"/>
      <c r="G15" s="29"/>
      <c r="H15" s="26"/>
      <c r="I15" s="29"/>
      <c r="J15" s="26"/>
      <c r="K15" s="29"/>
      <c r="L15" s="26"/>
      <c r="M15" s="29">
        <v>15</v>
      </c>
      <c r="N15" s="26">
        <v>0</v>
      </c>
      <c r="O15" s="26">
        <v>0</v>
      </c>
      <c r="P15" s="26">
        <v>0</v>
      </c>
      <c r="Q15" s="26">
        <v>0</v>
      </c>
      <c r="R15" s="28">
        <v>30</v>
      </c>
      <c r="S15" s="26">
        <v>0</v>
      </c>
      <c r="T15" s="28">
        <v>135</v>
      </c>
      <c r="U15" s="26">
        <v>0</v>
      </c>
      <c r="V15" s="28">
        <v>65</v>
      </c>
      <c r="W15" s="26">
        <v>0</v>
      </c>
      <c r="X15" s="28">
        <v>40</v>
      </c>
      <c r="Y15" s="26">
        <v>0</v>
      </c>
    </row>
    <row r="16" spans="1:25" x14ac:dyDescent="0.25">
      <c r="A16" s="25" t="s">
        <v>13</v>
      </c>
      <c r="B16" s="26">
        <v>19</v>
      </c>
      <c r="C16" s="27">
        <v>0</v>
      </c>
      <c r="D16" s="26">
        <v>19</v>
      </c>
      <c r="E16" s="27">
        <v>0</v>
      </c>
      <c r="F16" s="26">
        <v>19</v>
      </c>
      <c r="G16" s="27">
        <v>0</v>
      </c>
      <c r="H16" s="26">
        <v>19</v>
      </c>
      <c r="I16" s="27">
        <v>0</v>
      </c>
      <c r="J16" s="26">
        <v>19</v>
      </c>
      <c r="K16" s="27">
        <v>0</v>
      </c>
      <c r="L16" s="26">
        <v>19</v>
      </c>
      <c r="M16" s="27">
        <v>0</v>
      </c>
      <c r="N16" s="26">
        <v>19</v>
      </c>
      <c r="O16" s="26">
        <v>0</v>
      </c>
      <c r="P16" s="26">
        <v>19</v>
      </c>
      <c r="Q16" s="26">
        <v>0</v>
      </c>
      <c r="R16" s="28">
        <v>19</v>
      </c>
      <c r="S16" s="26">
        <v>0</v>
      </c>
      <c r="T16" s="28">
        <v>19</v>
      </c>
      <c r="U16" s="26">
        <v>0</v>
      </c>
      <c r="V16" s="28">
        <v>19</v>
      </c>
      <c r="W16" s="26">
        <v>0</v>
      </c>
      <c r="X16" s="28">
        <v>19</v>
      </c>
      <c r="Y16" s="26">
        <v>0</v>
      </c>
    </row>
    <row r="17" spans="1:25" x14ac:dyDescent="0.25">
      <c r="A17" s="25" t="s">
        <v>37</v>
      </c>
      <c r="B17" s="30"/>
      <c r="C17" s="28">
        <v>0</v>
      </c>
      <c r="D17" s="27">
        <v>0</v>
      </c>
      <c r="E17" s="28">
        <v>92</v>
      </c>
      <c r="F17" s="27">
        <v>0</v>
      </c>
      <c r="G17" s="28">
        <v>92</v>
      </c>
      <c r="H17" s="27">
        <v>0</v>
      </c>
      <c r="I17" s="28">
        <v>92</v>
      </c>
      <c r="J17" s="27">
        <v>0</v>
      </c>
      <c r="K17" s="28">
        <v>92</v>
      </c>
      <c r="L17" s="27">
        <v>0</v>
      </c>
      <c r="M17" s="28">
        <v>92</v>
      </c>
      <c r="N17" s="27">
        <v>0</v>
      </c>
      <c r="O17" s="28">
        <v>92</v>
      </c>
      <c r="P17" s="28">
        <v>0</v>
      </c>
      <c r="Q17" s="28">
        <v>98</v>
      </c>
      <c r="R17" s="28">
        <v>0</v>
      </c>
      <c r="S17" s="28">
        <v>98</v>
      </c>
      <c r="T17" s="28">
        <v>0</v>
      </c>
      <c r="U17" s="28">
        <v>98</v>
      </c>
      <c r="V17" s="28">
        <v>0</v>
      </c>
      <c r="W17" s="28">
        <v>98</v>
      </c>
      <c r="X17" s="28">
        <v>0</v>
      </c>
      <c r="Y17" s="28">
        <v>98</v>
      </c>
    </row>
    <row r="18" spans="1:25" x14ac:dyDescent="0.25">
      <c r="A18" s="25" t="s">
        <v>9</v>
      </c>
      <c r="B18" s="28">
        <v>0</v>
      </c>
      <c r="C18" s="28">
        <v>20</v>
      </c>
      <c r="D18" s="27">
        <v>0</v>
      </c>
      <c r="E18" s="28">
        <v>20</v>
      </c>
      <c r="F18" s="27">
        <v>0</v>
      </c>
      <c r="G18" s="28">
        <v>20</v>
      </c>
      <c r="H18" s="27">
        <v>0</v>
      </c>
      <c r="I18" s="28">
        <v>20</v>
      </c>
      <c r="J18" s="27">
        <v>0</v>
      </c>
      <c r="K18" s="28">
        <v>20</v>
      </c>
      <c r="L18" s="27">
        <v>0</v>
      </c>
      <c r="M18" s="28">
        <v>20</v>
      </c>
      <c r="N18" s="27">
        <v>0</v>
      </c>
      <c r="O18" s="28">
        <v>20</v>
      </c>
      <c r="P18" s="28">
        <v>0</v>
      </c>
      <c r="Q18" s="28">
        <v>20</v>
      </c>
      <c r="R18" s="28">
        <v>0</v>
      </c>
      <c r="S18" s="28">
        <v>33</v>
      </c>
      <c r="T18" s="28">
        <v>0</v>
      </c>
      <c r="U18" s="28">
        <v>30</v>
      </c>
      <c r="V18" s="28">
        <v>0</v>
      </c>
      <c r="W18" s="28">
        <v>30</v>
      </c>
      <c r="X18" s="28">
        <v>0</v>
      </c>
      <c r="Y18" s="28">
        <v>20</v>
      </c>
    </row>
    <row r="19" spans="1:25" x14ac:dyDescent="0.25">
      <c r="A19" s="25" t="s">
        <v>1</v>
      </c>
      <c r="B19" s="26">
        <v>127</v>
      </c>
      <c r="C19" s="27">
        <v>0</v>
      </c>
      <c r="D19" s="26">
        <v>196</v>
      </c>
      <c r="E19" s="27">
        <v>0</v>
      </c>
      <c r="F19" s="26">
        <v>156</v>
      </c>
      <c r="G19" s="27">
        <v>0</v>
      </c>
      <c r="H19" s="26">
        <v>104</v>
      </c>
      <c r="I19" s="27">
        <v>0</v>
      </c>
      <c r="J19" s="26">
        <v>75</v>
      </c>
      <c r="K19" s="27">
        <v>0</v>
      </c>
      <c r="L19" s="26">
        <v>51</v>
      </c>
      <c r="M19" s="27">
        <v>0</v>
      </c>
      <c r="N19" s="26">
        <v>30</v>
      </c>
      <c r="O19" s="26">
        <v>0</v>
      </c>
      <c r="P19" s="28">
        <v>17</v>
      </c>
      <c r="Q19" s="26">
        <v>0</v>
      </c>
      <c r="R19" s="28">
        <v>15</v>
      </c>
      <c r="S19" s="26">
        <v>0</v>
      </c>
      <c r="T19" s="28">
        <v>27</v>
      </c>
      <c r="U19" s="26">
        <v>0</v>
      </c>
      <c r="V19" s="28">
        <v>65</v>
      </c>
      <c r="W19" s="26">
        <v>0</v>
      </c>
      <c r="X19" s="28">
        <v>92</v>
      </c>
      <c r="Y19" s="26">
        <v>0</v>
      </c>
    </row>
    <row r="20" spans="1:25" x14ac:dyDescent="0.25">
      <c r="A20" s="25" t="s">
        <v>3</v>
      </c>
      <c r="B20" s="28">
        <v>0</v>
      </c>
      <c r="C20" s="26">
        <v>125</v>
      </c>
      <c r="D20" s="27">
        <v>0</v>
      </c>
      <c r="E20" s="26">
        <v>84</v>
      </c>
      <c r="F20" s="27">
        <v>0</v>
      </c>
      <c r="G20" s="26">
        <v>79</v>
      </c>
      <c r="H20" s="27">
        <v>0</v>
      </c>
      <c r="I20" s="26">
        <v>63</v>
      </c>
      <c r="J20" s="27">
        <v>0</v>
      </c>
      <c r="K20" s="26">
        <v>61</v>
      </c>
      <c r="L20" s="27">
        <v>0</v>
      </c>
      <c r="M20" s="26">
        <v>55</v>
      </c>
      <c r="N20" s="27">
        <v>0</v>
      </c>
      <c r="O20" s="28">
        <v>64</v>
      </c>
      <c r="P20" s="26">
        <v>0</v>
      </c>
      <c r="Q20" s="28">
        <v>88</v>
      </c>
      <c r="R20" s="26">
        <v>0</v>
      </c>
      <c r="S20" s="28">
        <v>52</v>
      </c>
      <c r="T20" s="26">
        <v>0</v>
      </c>
      <c r="U20" s="28">
        <v>68</v>
      </c>
      <c r="V20" s="26">
        <v>0</v>
      </c>
      <c r="W20" s="28">
        <v>61</v>
      </c>
      <c r="X20" s="26">
        <v>0</v>
      </c>
      <c r="Y20" s="26">
        <v>0</v>
      </c>
    </row>
    <row r="21" spans="1:25" x14ac:dyDescent="0.25">
      <c r="A21" s="25" t="s">
        <v>2</v>
      </c>
      <c r="B21" s="26">
        <v>0</v>
      </c>
      <c r="C21" s="28">
        <v>1195</v>
      </c>
      <c r="D21" s="29">
        <v>0</v>
      </c>
      <c r="E21" s="28">
        <v>1195</v>
      </c>
      <c r="F21" s="29">
        <v>0</v>
      </c>
      <c r="G21" s="28">
        <v>1195</v>
      </c>
      <c r="H21" s="29">
        <v>0</v>
      </c>
      <c r="I21" s="28">
        <v>1195</v>
      </c>
      <c r="J21" s="29">
        <v>0</v>
      </c>
      <c r="K21" s="28">
        <v>1195</v>
      </c>
      <c r="L21" s="29">
        <v>0</v>
      </c>
      <c r="M21" s="28">
        <v>1195</v>
      </c>
      <c r="N21" s="29">
        <v>0</v>
      </c>
      <c r="O21" s="26">
        <v>1251</v>
      </c>
      <c r="P21" s="28">
        <v>0</v>
      </c>
      <c r="Q21" s="28">
        <v>1195</v>
      </c>
      <c r="R21" s="28">
        <v>0</v>
      </c>
      <c r="S21" s="28">
        <v>1195</v>
      </c>
      <c r="T21" s="28">
        <v>0</v>
      </c>
      <c r="U21" s="28">
        <v>1195</v>
      </c>
      <c r="V21" s="28">
        <v>0</v>
      </c>
      <c r="W21" s="28">
        <v>1195</v>
      </c>
      <c r="X21" s="28">
        <v>0</v>
      </c>
      <c r="Y21" s="28">
        <v>1195</v>
      </c>
    </row>
    <row r="22" spans="1:25" x14ac:dyDescent="0.25">
      <c r="A22" s="25" t="s">
        <v>8</v>
      </c>
      <c r="B22" s="28">
        <v>190</v>
      </c>
      <c r="C22" s="29">
        <v>0</v>
      </c>
      <c r="D22" s="28">
        <v>192</v>
      </c>
      <c r="E22" s="29">
        <v>0</v>
      </c>
      <c r="F22" s="28">
        <v>187</v>
      </c>
      <c r="G22" s="29">
        <v>0</v>
      </c>
      <c r="H22" s="28">
        <v>187</v>
      </c>
      <c r="I22" s="29">
        <v>0</v>
      </c>
      <c r="J22" s="28">
        <v>187</v>
      </c>
      <c r="K22" s="29">
        <v>0</v>
      </c>
      <c r="L22" s="28">
        <v>187</v>
      </c>
      <c r="M22" s="29">
        <v>0</v>
      </c>
      <c r="N22" s="28">
        <v>187</v>
      </c>
      <c r="O22" s="28">
        <v>0</v>
      </c>
      <c r="P22" s="26">
        <v>187</v>
      </c>
      <c r="Q22" s="28">
        <v>0</v>
      </c>
      <c r="R22" s="28">
        <v>187</v>
      </c>
      <c r="S22" s="28">
        <v>0</v>
      </c>
      <c r="T22" s="28">
        <v>187</v>
      </c>
      <c r="U22" s="28">
        <v>0</v>
      </c>
      <c r="V22" s="28">
        <v>187</v>
      </c>
      <c r="W22" s="28">
        <v>162</v>
      </c>
      <c r="X22" s="28">
        <v>187</v>
      </c>
      <c r="Y22" s="28">
        <v>0</v>
      </c>
    </row>
    <row r="23" spans="1:25" x14ac:dyDescent="0.25">
      <c r="A23" s="25" t="s">
        <v>20</v>
      </c>
      <c r="B23" s="28">
        <v>0</v>
      </c>
      <c r="C23" s="26">
        <v>38</v>
      </c>
      <c r="D23" s="29">
        <v>0</v>
      </c>
      <c r="E23" s="26">
        <v>38</v>
      </c>
      <c r="F23" s="29">
        <v>0</v>
      </c>
      <c r="G23" s="26">
        <v>40</v>
      </c>
      <c r="H23" s="29">
        <v>0</v>
      </c>
      <c r="I23" s="26">
        <v>38</v>
      </c>
      <c r="J23" s="29">
        <v>0</v>
      </c>
      <c r="K23" s="26">
        <v>47</v>
      </c>
      <c r="L23" s="29">
        <v>0</v>
      </c>
      <c r="M23" s="28">
        <v>63</v>
      </c>
      <c r="N23" s="29">
        <v>0</v>
      </c>
      <c r="O23" s="28">
        <v>81</v>
      </c>
      <c r="P23" s="26">
        <v>0</v>
      </c>
      <c r="Q23" s="28">
        <v>71</v>
      </c>
      <c r="R23" s="26">
        <v>0</v>
      </c>
      <c r="S23" s="28">
        <v>81</v>
      </c>
      <c r="T23" s="26">
        <v>0</v>
      </c>
      <c r="U23" s="28">
        <v>53</v>
      </c>
      <c r="V23" s="26">
        <v>0</v>
      </c>
      <c r="W23" s="28">
        <v>41</v>
      </c>
      <c r="X23" s="26">
        <v>0</v>
      </c>
      <c r="Y23" s="28">
        <v>39</v>
      </c>
    </row>
    <row r="24" spans="1:25" x14ac:dyDescent="0.25">
      <c r="A24" s="25" t="s">
        <v>24</v>
      </c>
      <c r="B24" s="28">
        <v>0</v>
      </c>
      <c r="C24" s="28">
        <v>0</v>
      </c>
      <c r="D24" s="28">
        <v>0</v>
      </c>
      <c r="E24" s="29">
        <v>0</v>
      </c>
      <c r="F24" s="28">
        <v>84</v>
      </c>
      <c r="G24" s="28">
        <v>0</v>
      </c>
      <c r="H24" s="28">
        <v>0</v>
      </c>
      <c r="I24" s="28">
        <v>0</v>
      </c>
      <c r="J24" s="28">
        <v>0</v>
      </c>
      <c r="K24" s="29">
        <v>0</v>
      </c>
      <c r="L24" s="28">
        <v>84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84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84</v>
      </c>
      <c r="Y24" s="28">
        <v>0</v>
      </c>
    </row>
    <row r="25" spans="1:25" x14ac:dyDescent="0.25">
      <c r="A25" s="25" t="s">
        <v>25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12</v>
      </c>
      <c r="H25" s="31">
        <v>0</v>
      </c>
      <c r="I25" s="31">
        <v>0</v>
      </c>
      <c r="J25" s="31">
        <v>0</v>
      </c>
      <c r="K25" s="31">
        <v>61</v>
      </c>
      <c r="L25" s="31">
        <v>60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</row>
    <row r="26" spans="1:25" x14ac:dyDescent="0.25">
      <c r="A26" s="72" t="s">
        <v>62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3"/>
      <c r="P26" s="64"/>
      <c r="Q26" s="63"/>
      <c r="R26" s="63"/>
      <c r="S26" s="63"/>
      <c r="T26" s="63"/>
      <c r="U26" s="63"/>
      <c r="V26" s="63"/>
      <c r="W26" s="63"/>
      <c r="X26" s="63"/>
      <c r="Y26" s="63"/>
    </row>
    <row r="27" spans="1:25" x14ac:dyDescent="0.25">
      <c r="A27" s="90" t="s">
        <v>70</v>
      </c>
      <c r="B27" s="32"/>
      <c r="C27" s="33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>
        <v>0</v>
      </c>
      <c r="P27" s="79">
        <v>1422</v>
      </c>
      <c r="Q27" s="80">
        <v>1038</v>
      </c>
      <c r="R27" s="84"/>
      <c r="S27" s="85"/>
      <c r="T27" s="85"/>
      <c r="U27" s="85"/>
      <c r="V27" s="85"/>
      <c r="W27" s="85"/>
      <c r="X27" s="85"/>
      <c r="Y27" s="85"/>
    </row>
    <row r="28" spans="1:25" x14ac:dyDescent="0.25">
      <c r="A28" s="72" t="s">
        <v>52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7"/>
      <c r="P28" s="68"/>
      <c r="Q28" s="68"/>
      <c r="R28" s="68"/>
      <c r="S28" s="68"/>
      <c r="T28" s="68"/>
      <c r="U28" s="68"/>
      <c r="V28" s="68"/>
      <c r="W28" s="68"/>
      <c r="X28" s="68"/>
      <c r="Y28" s="68"/>
    </row>
    <row r="29" spans="1:25" x14ac:dyDescent="0.25">
      <c r="A29" s="34" t="s">
        <v>35</v>
      </c>
      <c r="B29" s="35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113</v>
      </c>
      <c r="N29" s="36">
        <v>0</v>
      </c>
      <c r="O29" s="36">
        <v>0</v>
      </c>
      <c r="P29" s="36">
        <v>153</v>
      </c>
      <c r="Q29" s="36">
        <v>0</v>
      </c>
      <c r="R29" s="36">
        <v>25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</row>
    <row r="30" spans="1:25" x14ac:dyDescent="0.25">
      <c r="A30" s="34" t="s">
        <v>68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5">
        <v>0</v>
      </c>
      <c r="J30" s="35">
        <v>0</v>
      </c>
      <c r="K30" s="35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71</v>
      </c>
      <c r="W30" s="36">
        <v>474</v>
      </c>
      <c r="X30" s="36">
        <v>120</v>
      </c>
      <c r="Y30" s="36">
        <v>0</v>
      </c>
    </row>
    <row r="31" spans="1:25" x14ac:dyDescent="0.25">
      <c r="A31" s="34" t="s">
        <v>43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>
        <v>15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</row>
    <row r="32" spans="1:25" x14ac:dyDescent="0.25">
      <c r="A32" s="34" t="s">
        <v>63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37">
        <v>0</v>
      </c>
      <c r="R32" s="37">
        <v>0</v>
      </c>
      <c r="S32" s="37">
        <v>0</v>
      </c>
      <c r="T32" s="36">
        <v>134</v>
      </c>
      <c r="U32" s="37">
        <v>27</v>
      </c>
      <c r="V32" s="37">
        <v>0</v>
      </c>
      <c r="W32" s="37">
        <v>0</v>
      </c>
      <c r="X32" s="37">
        <v>0</v>
      </c>
      <c r="Y32" s="37">
        <v>0</v>
      </c>
    </row>
    <row r="33" spans="1:25" x14ac:dyDescent="0.25">
      <c r="A33" s="34" t="s">
        <v>26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/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</row>
    <row r="34" spans="1:25" x14ac:dyDescent="0.25">
      <c r="A34" s="34" t="s">
        <v>72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</row>
    <row r="35" spans="1:25" x14ac:dyDescent="0.25">
      <c r="A35" s="72" t="s">
        <v>53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3"/>
      <c r="P35" s="61"/>
      <c r="Q35" s="61"/>
      <c r="R35" s="61"/>
      <c r="S35" s="61"/>
      <c r="T35" s="61"/>
      <c r="U35" s="61"/>
      <c r="V35" s="61"/>
      <c r="W35" s="61"/>
      <c r="X35" s="61"/>
      <c r="Y35" s="61"/>
    </row>
    <row r="36" spans="1:25" x14ac:dyDescent="0.25">
      <c r="A36" s="40" t="s">
        <v>41</v>
      </c>
      <c r="B36" s="41"/>
      <c r="C36" s="42"/>
      <c r="D36" s="42"/>
      <c r="E36" s="42"/>
      <c r="F36" s="42"/>
      <c r="G36" s="42"/>
      <c r="H36" s="42"/>
      <c r="I36" s="42"/>
      <c r="J36" s="42"/>
      <c r="K36" s="42">
        <v>54</v>
      </c>
      <c r="L36" s="42">
        <v>0</v>
      </c>
      <c r="M36" s="42">
        <v>0</v>
      </c>
      <c r="N36" s="42">
        <v>24</v>
      </c>
      <c r="O36" s="41">
        <v>0</v>
      </c>
      <c r="P36" s="41">
        <v>0</v>
      </c>
      <c r="Q36" s="41">
        <v>0</v>
      </c>
      <c r="R36" s="83">
        <v>0</v>
      </c>
      <c r="S36" s="83">
        <v>0</v>
      </c>
      <c r="T36" s="83">
        <v>0</v>
      </c>
      <c r="U36" s="83">
        <v>0</v>
      </c>
      <c r="V36" s="83">
        <v>0</v>
      </c>
      <c r="W36" s="83">
        <v>0</v>
      </c>
      <c r="X36" s="83">
        <v>0</v>
      </c>
      <c r="Y36" s="83">
        <v>0</v>
      </c>
    </row>
    <row r="37" spans="1:25" x14ac:dyDescent="0.25">
      <c r="A37" s="40" t="s">
        <v>42</v>
      </c>
      <c r="B37" s="43">
        <v>323</v>
      </c>
      <c r="C37" s="44">
        <v>239</v>
      </c>
      <c r="D37" s="44">
        <v>413</v>
      </c>
      <c r="E37" s="44">
        <v>707</v>
      </c>
      <c r="F37" s="44">
        <v>0</v>
      </c>
      <c r="G37" s="44">
        <v>11</v>
      </c>
      <c r="H37" s="44"/>
      <c r="I37" s="44">
        <v>9</v>
      </c>
      <c r="J37" s="44">
        <v>11</v>
      </c>
      <c r="K37" s="44">
        <v>11</v>
      </c>
      <c r="L37" s="44">
        <v>0</v>
      </c>
      <c r="M37" s="44">
        <v>0</v>
      </c>
      <c r="N37" s="44">
        <v>0</v>
      </c>
      <c r="O37" s="43">
        <v>0</v>
      </c>
      <c r="P37" s="41">
        <v>0</v>
      </c>
      <c r="Q37" s="43">
        <v>0</v>
      </c>
      <c r="R37" s="83">
        <v>0</v>
      </c>
      <c r="S37" s="8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</row>
    <row r="38" spans="1:25" x14ac:dyDescent="0.25">
      <c r="A38" s="72" t="s">
        <v>54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</row>
    <row r="39" spans="1:25" x14ac:dyDescent="0.25">
      <c r="A39" s="45" t="s">
        <v>65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7"/>
      <c r="R39" s="46"/>
      <c r="S39" s="46"/>
      <c r="T39" s="46">
        <v>20</v>
      </c>
      <c r="U39" s="46">
        <v>0</v>
      </c>
      <c r="V39" s="46">
        <v>0</v>
      </c>
      <c r="W39" s="46">
        <v>0</v>
      </c>
      <c r="X39" s="46">
        <v>10</v>
      </c>
      <c r="Y39" s="46">
        <v>0</v>
      </c>
    </row>
    <row r="40" spans="1:25" x14ac:dyDescent="0.25">
      <c r="A40" s="45" t="s">
        <v>71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7"/>
      <c r="R40" s="46"/>
      <c r="S40" s="46"/>
      <c r="T40" s="46"/>
      <c r="U40" s="46"/>
      <c r="V40" s="46"/>
      <c r="W40" s="46"/>
      <c r="X40" s="46">
        <v>0</v>
      </c>
      <c r="Y40" s="46">
        <v>0</v>
      </c>
    </row>
    <row r="41" spans="1:25" x14ac:dyDescent="0.25">
      <c r="A41" s="45" t="s">
        <v>18</v>
      </c>
      <c r="B41" s="46">
        <v>26</v>
      </c>
      <c r="C41" s="46">
        <v>144</v>
      </c>
      <c r="D41" s="46">
        <v>114</v>
      </c>
      <c r="E41" s="46">
        <v>45</v>
      </c>
      <c r="F41" s="46">
        <v>325</v>
      </c>
      <c r="G41" s="46">
        <v>122</v>
      </c>
      <c r="H41" s="46">
        <v>0</v>
      </c>
      <c r="I41" s="46">
        <v>49</v>
      </c>
      <c r="J41" s="46">
        <v>104</v>
      </c>
      <c r="K41" s="46">
        <v>35</v>
      </c>
      <c r="L41" s="46">
        <v>90</v>
      </c>
      <c r="M41" s="46">
        <v>55</v>
      </c>
      <c r="N41" s="46">
        <v>43</v>
      </c>
      <c r="O41" s="46">
        <v>21</v>
      </c>
      <c r="P41" s="46">
        <v>188</v>
      </c>
      <c r="Q41" s="47">
        <v>29</v>
      </c>
      <c r="R41" s="46">
        <v>35</v>
      </c>
      <c r="S41" s="46">
        <v>164</v>
      </c>
      <c r="T41" s="86">
        <v>20</v>
      </c>
      <c r="U41" s="46">
        <v>108</v>
      </c>
      <c r="V41" s="46">
        <v>16</v>
      </c>
      <c r="W41" s="46">
        <v>32</v>
      </c>
      <c r="X41" s="46">
        <v>31</v>
      </c>
      <c r="Y41" s="46">
        <v>18</v>
      </c>
    </row>
    <row r="42" spans="1:25" x14ac:dyDescent="0.25">
      <c r="A42" s="45" t="s">
        <v>39</v>
      </c>
      <c r="B42" s="47"/>
      <c r="C42" s="47"/>
      <c r="D42" s="47"/>
      <c r="E42" s="47"/>
      <c r="F42" s="47">
        <v>5</v>
      </c>
      <c r="G42" s="47">
        <v>55</v>
      </c>
      <c r="H42" s="47">
        <v>159</v>
      </c>
      <c r="I42" s="47">
        <v>303</v>
      </c>
      <c r="J42" s="47">
        <v>77</v>
      </c>
      <c r="K42" s="47">
        <v>0</v>
      </c>
      <c r="L42" s="47">
        <v>12</v>
      </c>
      <c r="M42" s="47">
        <v>14</v>
      </c>
      <c r="N42" s="47">
        <v>38</v>
      </c>
      <c r="O42" s="47">
        <v>95</v>
      </c>
      <c r="P42" s="47">
        <v>162</v>
      </c>
      <c r="Q42" s="47">
        <v>335</v>
      </c>
      <c r="R42" s="47">
        <v>0</v>
      </c>
      <c r="S42" s="47">
        <v>14</v>
      </c>
      <c r="T42" s="47">
        <v>0</v>
      </c>
      <c r="U42" s="47">
        <v>27</v>
      </c>
      <c r="V42" s="47">
        <v>0</v>
      </c>
      <c r="W42" s="47">
        <v>43</v>
      </c>
      <c r="X42" s="47">
        <v>0</v>
      </c>
      <c r="Y42" s="47">
        <v>0</v>
      </c>
    </row>
    <row r="43" spans="1:25" x14ac:dyDescent="0.25">
      <c r="A43" s="45" t="s">
        <v>45</v>
      </c>
      <c r="B43" s="47"/>
      <c r="C43" s="47"/>
      <c r="D43" s="48"/>
      <c r="E43" s="48"/>
      <c r="F43" s="48"/>
      <c r="G43" s="47"/>
      <c r="H43" s="47"/>
      <c r="I43" s="47"/>
      <c r="J43" s="47"/>
      <c r="K43" s="47"/>
      <c r="L43" s="47"/>
      <c r="M43" s="47">
        <v>40</v>
      </c>
      <c r="N43" s="47">
        <v>40</v>
      </c>
      <c r="O43" s="47">
        <v>40</v>
      </c>
      <c r="P43" s="47">
        <v>0</v>
      </c>
      <c r="Q43" s="47">
        <v>20</v>
      </c>
      <c r="R43" s="47">
        <v>20</v>
      </c>
      <c r="S43" s="47">
        <v>0</v>
      </c>
      <c r="T43" s="47">
        <v>40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</row>
    <row r="44" spans="1:25" x14ac:dyDescent="0.25">
      <c r="A44" s="45" t="s">
        <v>32</v>
      </c>
      <c r="B44" s="47">
        <v>10</v>
      </c>
      <c r="C44" s="47">
        <v>180</v>
      </c>
      <c r="D44" s="47">
        <v>191</v>
      </c>
      <c r="E44" s="47">
        <v>67</v>
      </c>
      <c r="F44" s="47">
        <v>304</v>
      </c>
      <c r="G44" s="47">
        <v>75</v>
      </c>
      <c r="H44" s="47">
        <v>12</v>
      </c>
      <c r="I44" s="47">
        <v>0</v>
      </c>
      <c r="J44" s="47">
        <v>127</v>
      </c>
      <c r="K44" s="47">
        <v>157</v>
      </c>
      <c r="L44" s="47">
        <v>63</v>
      </c>
      <c r="M44" s="47">
        <v>98</v>
      </c>
      <c r="N44" s="47">
        <v>287</v>
      </c>
      <c r="O44" s="47">
        <v>139</v>
      </c>
      <c r="P44" s="47">
        <v>1212</v>
      </c>
      <c r="Q44" s="47">
        <v>112</v>
      </c>
      <c r="R44" s="47">
        <v>4</v>
      </c>
      <c r="S44" s="47">
        <v>90</v>
      </c>
      <c r="T44" s="47">
        <v>20</v>
      </c>
      <c r="U44" s="47">
        <v>24</v>
      </c>
      <c r="V44" s="47">
        <v>43</v>
      </c>
      <c r="W44" s="47">
        <v>22</v>
      </c>
      <c r="X44" s="47">
        <v>54</v>
      </c>
      <c r="Y44" s="47">
        <v>119</v>
      </c>
    </row>
    <row r="45" spans="1:25" x14ac:dyDescent="0.25">
      <c r="A45" s="45" t="s">
        <v>16</v>
      </c>
      <c r="B45" s="49">
        <v>0</v>
      </c>
      <c r="C45" s="48">
        <v>0</v>
      </c>
      <c r="D45" s="49">
        <v>39</v>
      </c>
      <c r="E45" s="49">
        <v>0</v>
      </c>
      <c r="F45" s="48">
        <v>175</v>
      </c>
      <c r="G45" s="49">
        <v>184</v>
      </c>
      <c r="H45" s="47">
        <v>0</v>
      </c>
      <c r="I45" s="48">
        <v>92</v>
      </c>
      <c r="J45" s="49">
        <v>0</v>
      </c>
      <c r="K45" s="49">
        <v>167</v>
      </c>
      <c r="L45" s="48">
        <v>0</v>
      </c>
      <c r="M45" s="49">
        <v>47</v>
      </c>
      <c r="N45" s="49">
        <v>213</v>
      </c>
      <c r="O45" s="49">
        <v>0</v>
      </c>
      <c r="P45" s="47">
        <v>42</v>
      </c>
      <c r="Q45" s="49">
        <v>0</v>
      </c>
      <c r="R45" s="49">
        <v>0</v>
      </c>
      <c r="S45" s="47">
        <v>43</v>
      </c>
      <c r="T45" s="49">
        <v>0</v>
      </c>
      <c r="U45" s="47">
        <v>0</v>
      </c>
      <c r="V45" s="47">
        <v>44</v>
      </c>
      <c r="W45" s="49">
        <v>0</v>
      </c>
      <c r="X45" s="49">
        <v>0</v>
      </c>
      <c r="Y45" s="47">
        <v>0</v>
      </c>
    </row>
    <row r="46" spans="1:25" x14ac:dyDescent="0.25">
      <c r="A46" s="45" t="s">
        <v>38</v>
      </c>
      <c r="B46" s="47"/>
      <c r="C46" s="47"/>
      <c r="D46" s="47"/>
      <c r="E46" s="47"/>
      <c r="F46" s="47">
        <v>153</v>
      </c>
      <c r="G46" s="47">
        <v>122</v>
      </c>
      <c r="H46" s="47">
        <v>100</v>
      </c>
      <c r="I46" s="47">
        <v>150</v>
      </c>
      <c r="J46" s="47">
        <v>96</v>
      </c>
      <c r="K46" s="47">
        <v>10</v>
      </c>
      <c r="L46" s="47">
        <v>30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53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</row>
    <row r="47" spans="1:25" x14ac:dyDescent="0.25">
      <c r="A47" s="45" t="s">
        <v>56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>
        <v>0</v>
      </c>
      <c r="P47" s="47">
        <v>10</v>
      </c>
      <c r="Q47" s="47">
        <v>170</v>
      </c>
      <c r="R47" s="47">
        <v>19</v>
      </c>
      <c r="S47" s="47">
        <v>0</v>
      </c>
      <c r="T47" s="47">
        <v>0</v>
      </c>
      <c r="U47" s="47">
        <v>0</v>
      </c>
      <c r="V47" s="47">
        <v>579</v>
      </c>
      <c r="W47" s="47">
        <v>0</v>
      </c>
      <c r="X47" s="47">
        <v>31</v>
      </c>
      <c r="Y47" s="47">
        <v>0</v>
      </c>
    </row>
    <row r="48" spans="1:25" x14ac:dyDescent="0.25">
      <c r="A48" s="45" t="s">
        <v>46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181</v>
      </c>
      <c r="K48" s="49">
        <v>171</v>
      </c>
      <c r="L48" s="49">
        <v>0</v>
      </c>
      <c r="M48" s="47">
        <v>81</v>
      </c>
      <c r="N48" s="49">
        <v>122</v>
      </c>
      <c r="O48" s="49">
        <v>0</v>
      </c>
      <c r="P48" s="49">
        <v>0</v>
      </c>
      <c r="Q48" s="49">
        <v>53</v>
      </c>
      <c r="R48" s="49">
        <v>0</v>
      </c>
      <c r="S48" s="49">
        <v>0</v>
      </c>
      <c r="T48" s="49">
        <v>47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</row>
    <row r="49" spans="1:25" x14ac:dyDescent="0.25">
      <c r="A49" s="72" t="s">
        <v>73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</row>
    <row r="50" spans="1:25" x14ac:dyDescent="0.25">
      <c r="A50" s="56" t="s">
        <v>67</v>
      </c>
      <c r="B50" s="19"/>
      <c r="C50" s="38"/>
      <c r="D50" s="38"/>
      <c r="E50" s="19"/>
      <c r="F50" s="19"/>
      <c r="G50" s="19"/>
      <c r="H50" s="19"/>
      <c r="I50" s="38"/>
      <c r="J50" s="38"/>
      <c r="K50" s="38"/>
      <c r="L50" s="38"/>
      <c r="M50" s="38"/>
      <c r="N50" s="38"/>
      <c r="O50" s="19"/>
      <c r="P50" s="19"/>
      <c r="Q50" s="19"/>
      <c r="R50" s="82"/>
      <c r="S50" s="82"/>
      <c r="T50" s="82"/>
      <c r="U50" s="82"/>
      <c r="V50" s="82">
        <v>29</v>
      </c>
      <c r="W50" s="82">
        <v>17</v>
      </c>
      <c r="X50" s="82">
        <v>2</v>
      </c>
      <c r="Y50" s="82">
        <v>0</v>
      </c>
    </row>
    <row r="51" spans="1:25" x14ac:dyDescent="0.25">
      <c r="A51" s="56" t="s">
        <v>64</v>
      </c>
      <c r="B51" s="19"/>
      <c r="C51" s="38"/>
      <c r="D51" s="38"/>
      <c r="E51" s="19"/>
      <c r="F51" s="19"/>
      <c r="G51" s="19"/>
      <c r="H51" s="19"/>
      <c r="I51" s="38"/>
      <c r="J51" s="38"/>
      <c r="K51" s="38"/>
      <c r="L51" s="38"/>
      <c r="M51" s="38"/>
      <c r="N51" s="38"/>
      <c r="O51" s="19"/>
      <c r="P51" s="19"/>
      <c r="Q51" s="19">
        <v>100</v>
      </c>
      <c r="R51" s="82">
        <v>340</v>
      </c>
      <c r="S51" s="82">
        <v>0</v>
      </c>
      <c r="T51" s="82">
        <v>0</v>
      </c>
      <c r="U51" s="82">
        <v>0</v>
      </c>
      <c r="V51" s="82">
        <v>0</v>
      </c>
      <c r="W51" s="82">
        <v>0</v>
      </c>
      <c r="X51" s="82">
        <v>0</v>
      </c>
      <c r="Y51" s="82">
        <v>0</v>
      </c>
    </row>
    <row r="52" spans="1:25" x14ac:dyDescent="0.25">
      <c r="A52" s="56" t="s">
        <v>4</v>
      </c>
      <c r="B52" s="19"/>
      <c r="C52" s="38"/>
      <c r="D52" s="38"/>
      <c r="E52" s="19"/>
      <c r="F52" s="19"/>
      <c r="G52" s="19"/>
      <c r="H52" s="19"/>
      <c r="I52" s="38"/>
      <c r="J52" s="38"/>
      <c r="K52" s="38"/>
      <c r="L52" s="38"/>
      <c r="M52" s="38"/>
      <c r="N52" s="38"/>
      <c r="O52" s="19"/>
      <c r="P52" s="19"/>
      <c r="Q52" s="19"/>
      <c r="R52" s="82"/>
      <c r="S52" s="82"/>
      <c r="T52" s="82"/>
      <c r="U52" s="82"/>
      <c r="V52" s="82"/>
      <c r="W52" s="82">
        <v>0</v>
      </c>
      <c r="X52" s="82">
        <v>0</v>
      </c>
      <c r="Y52" s="82">
        <v>0</v>
      </c>
    </row>
    <row r="53" spans="1:25" x14ac:dyDescent="0.25">
      <c r="A53" s="50" t="s">
        <v>6</v>
      </c>
      <c r="B53" s="51">
        <f t="shared" ref="B53:M53" si="0">SUM(B12:B48)</f>
        <v>1488</v>
      </c>
      <c r="C53" s="51">
        <f t="shared" si="0"/>
        <v>1941</v>
      </c>
      <c r="D53" s="51">
        <f t="shared" si="0"/>
        <v>1959</v>
      </c>
      <c r="E53" s="51">
        <f t="shared" si="0"/>
        <v>2248</v>
      </c>
      <c r="F53" s="51">
        <f t="shared" si="0"/>
        <v>2215</v>
      </c>
      <c r="G53" s="51">
        <f t="shared" si="0"/>
        <v>2007</v>
      </c>
      <c r="H53" s="51">
        <f t="shared" si="0"/>
        <v>1381</v>
      </c>
      <c r="I53" s="51">
        <f t="shared" si="0"/>
        <v>2057</v>
      </c>
      <c r="J53" s="51">
        <f t="shared" si="0"/>
        <v>1681</v>
      </c>
      <c r="K53" s="51">
        <f t="shared" si="0"/>
        <v>2081</v>
      </c>
      <c r="L53" s="51">
        <f t="shared" si="0"/>
        <v>1418</v>
      </c>
      <c r="M53" s="51">
        <f t="shared" si="0"/>
        <v>1888</v>
      </c>
      <c r="N53" s="51">
        <f>SUM(N3:N48)</f>
        <v>2765</v>
      </c>
      <c r="O53" s="51">
        <f>SUM(O2:O48)</f>
        <v>2756</v>
      </c>
      <c r="P53" s="51">
        <f>SUM(P2:P48)</f>
        <v>5264</v>
      </c>
      <c r="Q53" s="51">
        <f>SUM(Q2:Q51)</f>
        <v>4477</v>
      </c>
      <c r="R53" s="51">
        <f>SUM(R2:R51)</f>
        <v>2400</v>
      </c>
      <c r="S53" s="51">
        <f>SUM(S2:S51)</f>
        <v>2764</v>
      </c>
      <c r="T53" s="51">
        <f>SUM(T2:T51)</f>
        <v>2259</v>
      </c>
      <c r="U53" s="51">
        <f>SUM(U2:U51)</f>
        <v>2622</v>
      </c>
      <c r="V53" s="51">
        <f>SUM(V3:V51)</f>
        <v>3016</v>
      </c>
      <c r="W53" s="51">
        <f t="shared" ref="W53:Y53" si="1">SUM(W3:W52)</f>
        <v>3453</v>
      </c>
      <c r="X53" s="51">
        <f t="shared" si="1"/>
        <v>2872</v>
      </c>
      <c r="Y53" s="51">
        <f t="shared" si="1"/>
        <v>2587</v>
      </c>
    </row>
    <row r="54" spans="1:25" x14ac:dyDescent="0.25">
      <c r="A54" s="53" t="s">
        <v>5</v>
      </c>
      <c r="B54" s="54">
        <f>2520-B53</f>
        <v>1032</v>
      </c>
      <c r="C54" s="54">
        <f>2556-C53</f>
        <v>615</v>
      </c>
      <c r="D54" s="54">
        <f>3960-D53</f>
        <v>2001</v>
      </c>
      <c r="E54" s="54">
        <f>8338-E53</f>
        <v>6090</v>
      </c>
      <c r="F54" s="54">
        <f>3295-F53</f>
        <v>1080</v>
      </c>
      <c r="G54" s="54">
        <f>2790-G53</f>
        <v>783</v>
      </c>
      <c r="H54" s="54">
        <f>2954-H53</f>
        <v>1573</v>
      </c>
      <c r="I54" s="54">
        <f>3022-I53</f>
        <v>965</v>
      </c>
      <c r="J54" s="54">
        <f>2939-J53</f>
        <v>1258</v>
      </c>
      <c r="K54" s="54">
        <f>3327-K53</f>
        <v>1246</v>
      </c>
      <c r="L54" s="54">
        <f>3970-L53</f>
        <v>2552</v>
      </c>
      <c r="M54" s="54">
        <f>2822-M53</f>
        <v>934</v>
      </c>
      <c r="N54" s="54">
        <f>3218-N53</f>
        <v>453</v>
      </c>
      <c r="O54" s="54">
        <f>3941-O53</f>
        <v>1185</v>
      </c>
      <c r="P54" s="54">
        <f>6026-P53</f>
        <v>762</v>
      </c>
      <c r="Q54" s="54">
        <f>4620-Q53</f>
        <v>143</v>
      </c>
      <c r="R54" s="54">
        <f>3070-R53</f>
        <v>670</v>
      </c>
      <c r="S54" s="54">
        <f>3216-S53</f>
        <v>452</v>
      </c>
      <c r="T54" s="54">
        <f>2730-T53</f>
        <v>471</v>
      </c>
      <c r="U54" s="54">
        <f>2794-U53</f>
        <v>172</v>
      </c>
      <c r="V54" s="87">
        <f>3824-V53</f>
        <v>808</v>
      </c>
      <c r="W54" s="87">
        <f>3932-W53</f>
        <v>479</v>
      </c>
      <c r="X54" s="87">
        <f>3069-X53</f>
        <v>197</v>
      </c>
      <c r="Y54" s="87">
        <f>3309-Y53</f>
        <v>722</v>
      </c>
    </row>
    <row r="55" spans="1:25" x14ac:dyDescent="0.25">
      <c r="A55" s="57" t="s">
        <v>60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</row>
    <row r="56" spans="1:25" x14ac:dyDescent="0.25">
      <c r="A56" s="88" t="s">
        <v>74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</row>
    <row r="57" spans="1:25" x14ac:dyDescent="0.25">
      <c r="A57" s="57" t="s">
        <v>61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</row>
    <row r="58" spans="1:25" x14ac:dyDescent="0.25">
      <c r="A58" s="88" t="s">
        <v>75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</row>
    <row r="59" spans="1:25" x14ac:dyDescent="0.25">
      <c r="A59" s="15" t="s">
        <v>69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</row>
    <row r="60" spans="1:25" x14ac:dyDescent="0.25">
      <c r="A60" s="75">
        <v>0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</row>
    <row r="61" spans="1:25" x14ac:dyDescent="0.25">
      <c r="A61" s="15" t="s">
        <v>66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</row>
    <row r="62" spans="1:25" x14ac:dyDescent="0.25">
      <c r="A62" s="89">
        <v>1093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</row>
    <row r="63" spans="1:25" x14ac:dyDescent="0.25">
      <c r="A63" s="15" t="s">
        <v>59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4"/>
      <c r="Q63" s="73"/>
      <c r="R63" s="73"/>
      <c r="S63" s="73"/>
      <c r="T63" s="73"/>
      <c r="U63" s="73"/>
      <c r="V63" s="73"/>
      <c r="W63" s="73"/>
      <c r="X63" s="73"/>
      <c r="Y63" s="73"/>
    </row>
    <row r="64" spans="1:25" x14ac:dyDescent="0.25">
      <c r="A64" s="89">
        <v>7610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4"/>
      <c r="Q64" s="73"/>
      <c r="R64" s="73"/>
      <c r="S64" s="73"/>
      <c r="T64" s="73"/>
      <c r="U64" s="73"/>
      <c r="V64" s="73"/>
      <c r="W64" s="73"/>
      <c r="X64" s="73"/>
      <c r="Y64" s="73"/>
    </row>
    <row r="65" spans="1:25" x14ac:dyDescent="0.25">
      <c r="A65" s="15" t="s">
        <v>57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4"/>
      <c r="Q65" s="73"/>
      <c r="R65" s="73"/>
      <c r="S65" s="73"/>
      <c r="T65" s="73"/>
      <c r="U65" s="73"/>
      <c r="V65" s="73"/>
      <c r="W65" s="73"/>
      <c r="X65" s="73"/>
      <c r="Y65" s="73"/>
    </row>
    <row r="66" spans="1:25" x14ac:dyDescent="0.25">
      <c r="A66" s="89">
        <v>12289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4"/>
      <c r="P66" s="73"/>
      <c r="Q66" s="73"/>
      <c r="R66" s="73"/>
      <c r="S66" s="73"/>
      <c r="T66" s="73"/>
      <c r="U66" s="73"/>
      <c r="V66" s="73"/>
      <c r="W66" s="73"/>
      <c r="X66" s="73"/>
      <c r="Y66" s="73"/>
    </row>
    <row r="67" spans="1:25" x14ac:dyDescent="0.25">
      <c r="A67" s="15" t="s">
        <v>58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4"/>
      <c r="P67" s="73"/>
      <c r="Q67" s="73"/>
      <c r="R67" s="73"/>
      <c r="S67" s="73"/>
      <c r="T67" s="73"/>
      <c r="U67" s="73"/>
      <c r="V67" s="73"/>
      <c r="W67" s="73"/>
      <c r="X67" s="73"/>
      <c r="Y67" s="73"/>
    </row>
    <row r="68" spans="1:25" x14ac:dyDescent="0.25">
      <c r="A68" s="89">
        <f>SUM(A60,A62,A64,A66)</f>
        <v>20992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4"/>
      <c r="P68" s="73"/>
      <c r="Q68" s="73"/>
      <c r="R68" s="73"/>
      <c r="S68" s="73"/>
      <c r="T68" s="73"/>
      <c r="U68" s="73"/>
      <c r="V68" s="73"/>
      <c r="W68" s="73"/>
      <c r="X68" s="73"/>
      <c r="Y68" s="73"/>
    </row>
    <row r="69" spans="1:25" x14ac:dyDescent="0.25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</row>
    <row r="70" spans="1:25" x14ac:dyDescent="0.25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</row>
    <row r="71" spans="1:25" x14ac:dyDescent="0.25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</row>
    <row r="72" spans="1:25" x14ac:dyDescent="0.25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</row>
    <row r="73" spans="1:25" x14ac:dyDescent="0.25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</row>
    <row r="74" spans="1:25" x14ac:dyDescent="0.25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</row>
    <row r="75" spans="1:25" x14ac:dyDescent="0.25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</row>
    <row r="76" spans="1:25" x14ac:dyDescent="0.25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</row>
    <row r="77" spans="1:25" x14ac:dyDescent="0.25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</row>
    <row r="78" spans="1:25" x14ac:dyDescent="0.25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</row>
    <row r="79" spans="1:25" x14ac:dyDescent="0.25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</row>
    <row r="80" spans="1:25" x14ac:dyDescent="0.25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</row>
    <row r="81" spans="1:25" x14ac:dyDescent="0.25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</row>
    <row r="82" spans="1:25" x14ac:dyDescent="0.2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</row>
    <row r="83" spans="1:25" x14ac:dyDescent="0.25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</row>
    <row r="84" spans="1:25" x14ac:dyDescent="0.25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5" x14ac:dyDescent="0.25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</row>
    <row r="86" spans="1:25" x14ac:dyDescent="0.25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</row>
    <row r="87" spans="1:25" x14ac:dyDescent="0.25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</row>
    <row r="88" spans="1:25" x14ac:dyDescent="0.25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</row>
    <row r="89" spans="1:25" x14ac:dyDescent="0.25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</row>
    <row r="90" spans="1:25" x14ac:dyDescent="0.25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</row>
    <row r="91" spans="1:25" x14ac:dyDescent="0.25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</row>
    <row r="92" spans="1:25" x14ac:dyDescent="0.25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</row>
    <row r="93" spans="1:25" x14ac:dyDescent="0.2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</row>
    <row r="94" spans="1:25" x14ac:dyDescent="0.25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</row>
    <row r="95" spans="1:25" x14ac:dyDescent="0.25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</row>
    <row r="96" spans="1:25" x14ac:dyDescent="0.25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</row>
    <row r="97" spans="1:25" x14ac:dyDescent="0.25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</row>
    <row r="98" spans="1:25" x14ac:dyDescent="0.25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</row>
    <row r="99" spans="1:25" x14ac:dyDescent="0.25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</row>
    <row r="100" spans="1:25" x14ac:dyDescent="0.25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</row>
    <row r="101" spans="1:25" x14ac:dyDescent="0.25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</row>
    <row r="102" spans="1:25" x14ac:dyDescent="0.25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</row>
    <row r="103" spans="1:25" x14ac:dyDescent="0.25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</row>
    <row r="104" spans="1:25" x14ac:dyDescent="0.25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</row>
    <row r="105" spans="1:25" x14ac:dyDescent="0.25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</row>
    <row r="106" spans="1:25" x14ac:dyDescent="0.25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</row>
  </sheetData>
  <conditionalFormatting sqref="O54:Y54">
    <cfRule type="cellIs" dxfId="5" priority="4" operator="lessThan">
      <formula>0</formula>
    </cfRule>
  </conditionalFormatting>
  <conditionalFormatting sqref="O54:Y54">
    <cfRule type="cellIs" dxfId="4" priority="3" operator="greaterThan">
      <formula>5</formula>
    </cfRule>
  </conditionalFormatting>
  <conditionalFormatting sqref="B54:N54">
    <cfRule type="cellIs" dxfId="3" priority="2" operator="lessThan">
      <formula>0</formula>
    </cfRule>
  </conditionalFormatting>
  <conditionalFormatting sqref="B54:N54">
    <cfRule type="cellIs" dxfId="2" priority="1" operator="greaterThan">
      <formula>10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</sheetPr>
  <dimension ref="A1:FD103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" defaultRowHeight="12.75" outlineLevelRow="1" outlineLevelCol="1" x14ac:dyDescent="0.25"/>
  <cols>
    <col min="1" max="1" width="31.125" style="14" customWidth="1"/>
    <col min="2" max="2" width="8" style="14" customWidth="1"/>
    <col min="3" max="3" width="7.25" style="14" customWidth="1"/>
    <col min="4" max="4" width="8" style="14" customWidth="1"/>
    <col min="5" max="5" width="7.625" style="14" customWidth="1"/>
    <col min="6" max="6" width="8.5" style="14" customWidth="1"/>
    <col min="7" max="7" width="7.25" style="14" customWidth="1"/>
    <col min="8" max="8" width="8.25" style="14" customWidth="1"/>
    <col min="9" max="9" width="7.5" style="14" customWidth="1"/>
    <col min="10" max="10" width="8.375" style="14" customWidth="1"/>
    <col min="11" max="11" width="2.625" style="14" customWidth="1"/>
    <col min="12" max="12" width="6.25" style="14" customWidth="1" outlineLevel="1"/>
    <col min="13" max="13" width="7.25" style="14" customWidth="1" outlineLevel="1"/>
    <col min="14" max="14" width="6.5" style="14" customWidth="1" outlineLevel="1"/>
    <col min="15" max="15" width="7.375" style="14" customWidth="1" outlineLevel="1"/>
    <col min="16" max="16" width="6.5" style="14" customWidth="1" outlineLevel="1"/>
    <col min="17" max="17" width="7.375" style="14" customWidth="1" outlineLevel="1"/>
    <col min="18" max="18" width="6.625" style="14" customWidth="1" outlineLevel="1"/>
    <col min="19" max="19" width="7.5" style="14" customWidth="1" outlineLevel="1"/>
    <col min="20" max="20" width="6.5" style="14" customWidth="1" outlineLevel="1"/>
    <col min="21" max="21" width="7.375" style="14" customWidth="1" outlineLevel="1"/>
    <col min="22" max="22" width="6.625" style="14" customWidth="1" outlineLevel="1"/>
    <col min="23" max="23" width="7.5" style="14" customWidth="1" outlineLevel="1"/>
    <col min="24" max="24" width="6.5" style="14" customWidth="1" outlineLevel="1"/>
    <col min="25" max="25" width="7.375" style="14" customWidth="1" outlineLevel="1"/>
    <col min="26" max="26" width="6.625" style="14" customWidth="1" outlineLevel="1"/>
    <col min="27" max="27" width="7.5" style="14" customWidth="1" outlineLevel="1"/>
    <col min="28" max="28" width="6.625" style="14" customWidth="1" outlineLevel="1"/>
    <col min="29" max="29" width="7.5" style="14" customWidth="1" outlineLevel="1"/>
    <col min="30" max="30" width="7.25" style="14" customWidth="1" outlineLevel="1"/>
    <col min="31" max="31" width="8" style="14" customWidth="1" outlineLevel="1"/>
    <col min="32" max="32" width="6.75" style="14" customWidth="1" outlineLevel="1"/>
    <col min="33" max="33" width="7.625" style="14" customWidth="1" outlineLevel="1"/>
    <col min="34" max="34" width="7" style="14" customWidth="1" outlineLevel="1"/>
    <col min="35" max="35" width="7.875" style="14" customWidth="1" outlineLevel="1"/>
    <col min="36" max="37" width="9" style="73"/>
    <col min="38" max="38" width="16.125" style="73" bestFit="1" customWidth="1"/>
    <col min="39" max="68" width="9" style="73"/>
    <col min="69" max="16384" width="9" style="14"/>
  </cols>
  <sheetData>
    <row r="1" spans="1:39" x14ac:dyDescent="0.25">
      <c r="A1" s="55" t="s">
        <v>0</v>
      </c>
      <c r="B1" s="13">
        <v>41871</v>
      </c>
      <c r="C1" s="13">
        <v>41887</v>
      </c>
      <c r="D1" s="13">
        <v>41902</v>
      </c>
      <c r="E1" s="13">
        <v>41917</v>
      </c>
      <c r="F1" s="13">
        <v>41932</v>
      </c>
      <c r="G1" s="13">
        <v>41948</v>
      </c>
      <c r="H1" s="13">
        <v>41963</v>
      </c>
      <c r="I1" s="13">
        <v>41978</v>
      </c>
      <c r="J1" s="13">
        <v>41993</v>
      </c>
      <c r="K1" s="102"/>
      <c r="L1" s="13">
        <v>42009</v>
      </c>
      <c r="M1" s="13">
        <v>42024</v>
      </c>
      <c r="N1" s="13">
        <v>42040</v>
      </c>
      <c r="O1" s="13">
        <v>42055</v>
      </c>
      <c r="P1" s="13">
        <v>42068</v>
      </c>
      <c r="Q1" s="13">
        <v>42083</v>
      </c>
      <c r="R1" s="13">
        <v>42099</v>
      </c>
      <c r="S1" s="13">
        <v>42114</v>
      </c>
      <c r="T1" s="13">
        <v>42129</v>
      </c>
      <c r="U1" s="13">
        <v>42144</v>
      </c>
      <c r="V1" s="13">
        <v>42160</v>
      </c>
      <c r="W1" s="13">
        <v>42175</v>
      </c>
      <c r="X1" s="13">
        <v>42190</v>
      </c>
      <c r="Y1" s="13">
        <v>42205</v>
      </c>
      <c r="Z1" s="13">
        <v>42221</v>
      </c>
      <c r="AA1" s="13">
        <v>42236</v>
      </c>
      <c r="AB1" s="13">
        <v>42252</v>
      </c>
      <c r="AC1" s="13">
        <v>42267</v>
      </c>
      <c r="AD1" s="13">
        <v>42282</v>
      </c>
      <c r="AE1" s="13">
        <v>42297</v>
      </c>
      <c r="AF1" s="13">
        <v>42313</v>
      </c>
      <c r="AG1" s="13">
        <v>42328</v>
      </c>
      <c r="AH1" s="13">
        <v>42343</v>
      </c>
      <c r="AI1" s="13">
        <v>42358</v>
      </c>
    </row>
    <row r="2" spans="1:39" x14ac:dyDescent="0.25">
      <c r="A2" s="72" t="s">
        <v>49</v>
      </c>
      <c r="B2" s="59"/>
      <c r="C2" s="59"/>
      <c r="D2" s="59"/>
      <c r="E2" s="59"/>
      <c r="F2" s="59"/>
      <c r="G2" s="59"/>
      <c r="H2" s="59"/>
      <c r="I2" s="59"/>
      <c r="J2" s="60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60"/>
    </row>
    <row r="3" spans="1:39" outlineLevel="1" x14ac:dyDescent="0.25">
      <c r="A3" s="58" t="s">
        <v>79</v>
      </c>
      <c r="B3" s="16">
        <v>0</v>
      </c>
      <c r="C3" s="16">
        <v>0</v>
      </c>
      <c r="D3" s="16">
        <v>0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94"/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  <c r="S3" s="16">
        <v>0</v>
      </c>
      <c r="T3" s="16">
        <v>0</v>
      </c>
      <c r="U3" s="16">
        <v>0</v>
      </c>
      <c r="V3" s="16">
        <v>0</v>
      </c>
      <c r="W3" s="16">
        <v>0</v>
      </c>
      <c r="X3" s="16">
        <v>0</v>
      </c>
      <c r="Y3" s="16">
        <v>0</v>
      </c>
      <c r="Z3" s="16">
        <v>0</v>
      </c>
      <c r="AA3" s="16">
        <v>0</v>
      </c>
      <c r="AB3" s="16">
        <v>0</v>
      </c>
      <c r="AC3" s="16">
        <v>0</v>
      </c>
      <c r="AD3" s="16">
        <v>0</v>
      </c>
      <c r="AE3" s="16">
        <v>0</v>
      </c>
      <c r="AF3" s="16">
        <v>0</v>
      </c>
      <c r="AG3" s="16">
        <v>0</v>
      </c>
      <c r="AH3" s="16">
        <v>0</v>
      </c>
      <c r="AI3" s="16">
        <v>0</v>
      </c>
    </row>
    <row r="4" spans="1:39" outlineLevel="1" x14ac:dyDescent="0.25">
      <c r="A4" s="58" t="s">
        <v>80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95"/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  <c r="AH4" s="16">
        <v>0</v>
      </c>
      <c r="AI4" s="16">
        <v>0</v>
      </c>
    </row>
    <row r="5" spans="1:39" outlineLevel="1" x14ac:dyDescent="0.25">
      <c r="A5" s="58" t="s">
        <v>81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95"/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</row>
    <row r="6" spans="1:39" x14ac:dyDescent="0.25">
      <c r="A6" s="72" t="s">
        <v>50</v>
      </c>
      <c r="B6" s="61"/>
      <c r="C6" s="61"/>
      <c r="D6" s="61"/>
      <c r="E6" s="61"/>
      <c r="F6" s="61"/>
      <c r="G6" s="61"/>
      <c r="H6" s="61"/>
      <c r="I6" s="61"/>
      <c r="J6" s="62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2"/>
    </row>
    <row r="7" spans="1:39" x14ac:dyDescent="0.25">
      <c r="A7" s="57" t="s">
        <v>82</v>
      </c>
      <c r="B7" s="78">
        <v>0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96"/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</row>
    <row r="8" spans="1:39" x14ac:dyDescent="0.25">
      <c r="A8" s="57" t="s">
        <v>83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96"/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0</v>
      </c>
      <c r="AB8" s="78">
        <v>0</v>
      </c>
      <c r="AC8" s="78">
        <v>0</v>
      </c>
      <c r="AD8" s="78">
        <v>0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</row>
    <row r="9" spans="1:39" x14ac:dyDescent="0.25">
      <c r="A9" s="72" t="s">
        <v>51</v>
      </c>
      <c r="B9" s="65"/>
      <c r="C9" s="65"/>
      <c r="D9" s="65"/>
      <c r="E9" s="65"/>
      <c r="F9" s="65"/>
      <c r="G9" s="65"/>
      <c r="H9" s="65"/>
      <c r="I9" s="65"/>
      <c r="J9" s="66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6"/>
    </row>
    <row r="10" spans="1:39" outlineLevel="1" x14ac:dyDescent="0.25">
      <c r="A10" s="93" t="s">
        <v>84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97"/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</row>
    <row r="11" spans="1:39" outlineLevel="1" x14ac:dyDescent="0.25">
      <c r="A11" s="93" t="s">
        <v>85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97"/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</row>
    <row r="12" spans="1:39" outlineLevel="1" x14ac:dyDescent="0.25">
      <c r="A12" s="93" t="s">
        <v>17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98"/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</row>
    <row r="13" spans="1:39" outlineLevel="1" x14ac:dyDescent="0.25">
      <c r="A13" s="93" t="s">
        <v>44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98"/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</row>
    <row r="14" spans="1:39" outlineLevel="1" x14ac:dyDescent="0.25">
      <c r="A14" s="93" t="s">
        <v>13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98"/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M14" s="74"/>
    </row>
    <row r="15" spans="1:39" outlineLevel="1" x14ac:dyDescent="0.25">
      <c r="A15" s="93" t="s">
        <v>37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95"/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</row>
    <row r="16" spans="1:39" outlineLevel="1" x14ac:dyDescent="0.25">
      <c r="A16" s="93" t="s">
        <v>86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95"/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</row>
    <row r="17" spans="1:38" outlineLevel="1" x14ac:dyDescent="0.25">
      <c r="A17" s="93" t="s">
        <v>9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95"/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</row>
    <row r="18" spans="1:38" outlineLevel="1" x14ac:dyDescent="0.25">
      <c r="A18" s="93" t="s">
        <v>1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98"/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</row>
    <row r="19" spans="1:38" outlineLevel="1" x14ac:dyDescent="0.25">
      <c r="A19" s="93" t="s">
        <v>78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95"/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</row>
    <row r="20" spans="1:38" outlineLevel="1" x14ac:dyDescent="0.25">
      <c r="A20" s="93" t="s">
        <v>2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94"/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</row>
    <row r="21" spans="1:38" outlineLevel="1" x14ac:dyDescent="0.25">
      <c r="A21" s="93" t="s">
        <v>21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95"/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</row>
    <row r="22" spans="1:38" outlineLevel="1" x14ac:dyDescent="0.25">
      <c r="A22" s="93" t="s">
        <v>8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97"/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</row>
    <row r="23" spans="1:38" outlineLevel="1" x14ac:dyDescent="0.25">
      <c r="A23" s="93" t="s">
        <v>20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94"/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</row>
    <row r="24" spans="1:38" outlineLevel="1" x14ac:dyDescent="0.25">
      <c r="A24" s="93" t="s">
        <v>24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97"/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</row>
    <row r="25" spans="1:38" outlineLevel="1" x14ac:dyDescent="0.25">
      <c r="A25" s="93" t="s">
        <v>25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99"/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</row>
    <row r="26" spans="1:38" x14ac:dyDescent="0.25">
      <c r="A26" s="72" t="s">
        <v>52</v>
      </c>
      <c r="B26" s="68"/>
      <c r="C26" s="68"/>
      <c r="D26" s="68"/>
      <c r="E26" s="68"/>
      <c r="F26" s="68"/>
      <c r="G26" s="68"/>
      <c r="H26" s="68"/>
      <c r="I26" s="68"/>
      <c r="J26" s="69"/>
      <c r="K26" s="68"/>
      <c r="L26" s="68"/>
      <c r="M26" s="68"/>
      <c r="N26" s="68"/>
      <c r="O26" s="68"/>
      <c r="P26" s="68"/>
      <c r="Q26" s="68"/>
      <c r="R26" s="68"/>
      <c r="S26" s="68"/>
      <c r="T26" s="67"/>
      <c r="U26" s="68"/>
      <c r="V26" s="67"/>
      <c r="W26" s="67"/>
      <c r="X26" s="68"/>
      <c r="Y26" s="68"/>
      <c r="Z26" s="67"/>
      <c r="AA26" s="68"/>
      <c r="AB26" s="68"/>
      <c r="AC26" s="68"/>
      <c r="AD26" s="68"/>
      <c r="AE26" s="68"/>
      <c r="AF26" s="68"/>
      <c r="AG26" s="68"/>
      <c r="AH26" s="68"/>
      <c r="AI26" s="69"/>
    </row>
    <row r="27" spans="1:38" outlineLevel="1" x14ac:dyDescent="0.25">
      <c r="A27" s="92" t="s">
        <v>76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68"/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</row>
    <row r="28" spans="1:38" outlineLevel="1" x14ac:dyDescent="0.25">
      <c r="A28" s="92" t="s">
        <v>35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97"/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</row>
    <row r="29" spans="1:38" outlineLevel="1" x14ac:dyDescent="0.25">
      <c r="A29" s="92" t="s">
        <v>68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97"/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L29" s="104"/>
    </row>
    <row r="30" spans="1:38" outlineLevel="1" x14ac:dyDescent="0.25">
      <c r="A30" s="92" t="s">
        <v>77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97"/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6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L30" s="104"/>
    </row>
    <row r="31" spans="1:38" outlineLevel="1" x14ac:dyDescent="0.25">
      <c r="A31" s="92" t="s">
        <v>43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98"/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6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6">
        <v>0</v>
      </c>
      <c r="AI31" s="37">
        <v>0</v>
      </c>
    </row>
    <row r="32" spans="1:38" outlineLevel="1" x14ac:dyDescent="0.25">
      <c r="A32" s="92" t="s">
        <v>63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98"/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6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</row>
    <row r="33" spans="1:35" outlineLevel="1" x14ac:dyDescent="0.25">
      <c r="A33" s="92" t="s">
        <v>26</v>
      </c>
      <c r="B33" s="36">
        <v>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99"/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6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</row>
    <row r="34" spans="1:35" outlineLevel="1" x14ac:dyDescent="0.25">
      <c r="A34" s="92" t="s">
        <v>72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99"/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</row>
    <row r="35" spans="1:35" x14ac:dyDescent="0.25">
      <c r="A35" s="72" t="s">
        <v>53</v>
      </c>
      <c r="B35" s="61"/>
      <c r="C35" s="61"/>
      <c r="D35" s="61"/>
      <c r="E35" s="61"/>
      <c r="F35" s="61"/>
      <c r="G35" s="61"/>
      <c r="H35" s="61"/>
      <c r="I35" s="61"/>
      <c r="J35" s="6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2"/>
    </row>
    <row r="36" spans="1:35" x14ac:dyDescent="0.25">
      <c r="A36" s="40" t="s">
        <v>41</v>
      </c>
      <c r="B36" s="42">
        <v>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100"/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</row>
    <row r="37" spans="1:35" x14ac:dyDescent="0.25">
      <c r="A37" s="40" t="s">
        <v>42</v>
      </c>
      <c r="B37" s="42"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96"/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</row>
    <row r="38" spans="1:35" x14ac:dyDescent="0.25">
      <c r="A38" s="72" t="s">
        <v>54</v>
      </c>
      <c r="B38" s="70"/>
      <c r="C38" s="70"/>
      <c r="D38" s="70"/>
      <c r="E38" s="70"/>
      <c r="F38" s="70"/>
      <c r="G38" s="70"/>
      <c r="H38" s="70"/>
      <c r="I38" s="70"/>
      <c r="J38" s="7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1"/>
    </row>
    <row r="39" spans="1:35" outlineLevel="1" x14ac:dyDescent="0.25">
      <c r="A39" s="45" t="s">
        <v>65</v>
      </c>
      <c r="B39" s="46">
        <v>0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101"/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</row>
    <row r="40" spans="1:35" outlineLevel="1" x14ac:dyDescent="0.25">
      <c r="A40" s="45" t="s">
        <v>71</v>
      </c>
      <c r="B40" s="46">
        <v>0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101"/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</row>
    <row r="41" spans="1:35" outlineLevel="1" x14ac:dyDescent="0.25">
      <c r="A41" s="45" t="s">
        <v>18</v>
      </c>
      <c r="B41" s="46">
        <v>0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101"/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</row>
    <row r="42" spans="1:35" outlineLevel="1" x14ac:dyDescent="0.25">
      <c r="A42" s="45" t="s">
        <v>39</v>
      </c>
      <c r="B42" s="46">
        <v>0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97"/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</row>
    <row r="43" spans="1:35" outlineLevel="1" x14ac:dyDescent="0.25">
      <c r="A43" s="45" t="s">
        <v>32</v>
      </c>
      <c r="B43" s="46">
        <v>0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97"/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</row>
    <row r="44" spans="1:35" outlineLevel="1" x14ac:dyDescent="0.25">
      <c r="A44" s="45" t="s">
        <v>16</v>
      </c>
      <c r="B44" s="46">
        <v>0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98"/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</row>
    <row r="45" spans="1:35" outlineLevel="1" x14ac:dyDescent="0.25">
      <c r="A45" s="45" t="s">
        <v>38</v>
      </c>
      <c r="B45" s="46">
        <v>0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97"/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</row>
    <row r="46" spans="1:35" outlineLevel="1" x14ac:dyDescent="0.25">
      <c r="A46" s="45" t="s">
        <v>56</v>
      </c>
      <c r="B46" s="46">
        <v>0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97"/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</row>
    <row r="47" spans="1:35" outlineLevel="1" x14ac:dyDescent="0.25">
      <c r="A47" s="45" t="s">
        <v>46</v>
      </c>
      <c r="B47" s="46">
        <v>0</v>
      </c>
      <c r="C47" s="46">
        <v>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98"/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6">
        <v>0</v>
      </c>
    </row>
    <row r="48" spans="1:35" x14ac:dyDescent="0.25">
      <c r="A48" s="72" t="s">
        <v>73</v>
      </c>
      <c r="B48" s="70"/>
      <c r="C48" s="70"/>
      <c r="D48" s="70"/>
      <c r="E48" s="70"/>
      <c r="F48" s="70"/>
      <c r="G48" s="70"/>
      <c r="H48" s="70"/>
      <c r="I48" s="70"/>
      <c r="J48" s="7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1"/>
    </row>
    <row r="49" spans="1:68" outlineLevel="1" x14ac:dyDescent="0.25">
      <c r="A49" s="56" t="s">
        <v>87</v>
      </c>
      <c r="B49" s="82"/>
      <c r="C49" s="82"/>
      <c r="D49" s="82"/>
      <c r="E49" s="82"/>
      <c r="F49" s="82"/>
      <c r="G49" s="82"/>
      <c r="H49" s="82"/>
      <c r="I49" s="82"/>
      <c r="J49" s="82"/>
      <c r="K49" s="97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</row>
    <row r="50" spans="1:68" outlineLevel="1" x14ac:dyDescent="0.25">
      <c r="A50" s="56" t="s">
        <v>88</v>
      </c>
      <c r="B50" s="82"/>
      <c r="C50" s="82"/>
      <c r="D50" s="82"/>
      <c r="E50" s="82"/>
      <c r="F50" s="82"/>
      <c r="G50" s="82"/>
      <c r="H50" s="82"/>
      <c r="I50" s="82"/>
      <c r="J50" s="82"/>
      <c r="K50" s="97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</row>
    <row r="51" spans="1:68" outlineLevel="1" x14ac:dyDescent="0.25">
      <c r="A51" s="56" t="s">
        <v>89</v>
      </c>
      <c r="B51" s="38"/>
      <c r="C51" s="82"/>
      <c r="D51" s="38"/>
      <c r="E51" s="38"/>
      <c r="F51" s="38"/>
      <c r="G51" s="38"/>
      <c r="H51" s="38"/>
      <c r="I51" s="38"/>
      <c r="J51" s="38"/>
      <c r="K51" s="97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</row>
    <row r="52" spans="1:68" s="52" customFormat="1" x14ac:dyDescent="0.25">
      <c r="A52" s="50" t="s">
        <v>6</v>
      </c>
      <c r="B52" s="51">
        <f t="shared" ref="B52:J52" si="0">SUM(B3:B51)</f>
        <v>0</v>
      </c>
      <c r="C52" s="51">
        <f t="shared" si="0"/>
        <v>0</v>
      </c>
      <c r="D52" s="51">
        <f t="shared" si="0"/>
        <v>0</v>
      </c>
      <c r="E52" s="51">
        <f t="shared" si="0"/>
        <v>0</v>
      </c>
      <c r="F52" s="51">
        <f t="shared" si="0"/>
        <v>0</v>
      </c>
      <c r="G52" s="51">
        <f t="shared" si="0"/>
        <v>0</v>
      </c>
      <c r="H52" s="51">
        <f t="shared" si="0"/>
        <v>0</v>
      </c>
      <c r="I52" s="51">
        <f t="shared" si="0"/>
        <v>0</v>
      </c>
      <c r="J52" s="51">
        <f t="shared" si="0"/>
        <v>0</v>
      </c>
      <c r="K52" s="98"/>
      <c r="L52" s="51">
        <f t="shared" ref="L52:AI52" si="1">SUM(L3:L51)</f>
        <v>0</v>
      </c>
      <c r="M52" s="51">
        <f t="shared" si="1"/>
        <v>0</v>
      </c>
      <c r="N52" s="51">
        <f t="shared" si="1"/>
        <v>0</v>
      </c>
      <c r="O52" s="51">
        <f t="shared" si="1"/>
        <v>0</v>
      </c>
      <c r="P52" s="51">
        <f t="shared" si="1"/>
        <v>0</v>
      </c>
      <c r="Q52" s="51">
        <f t="shared" si="1"/>
        <v>0</v>
      </c>
      <c r="R52" s="51">
        <f t="shared" si="1"/>
        <v>0</v>
      </c>
      <c r="S52" s="51">
        <f t="shared" si="1"/>
        <v>0</v>
      </c>
      <c r="T52" s="51">
        <f t="shared" si="1"/>
        <v>0</v>
      </c>
      <c r="U52" s="51">
        <f t="shared" si="1"/>
        <v>0</v>
      </c>
      <c r="V52" s="51">
        <f t="shared" si="1"/>
        <v>0</v>
      </c>
      <c r="W52" s="51">
        <f t="shared" si="1"/>
        <v>0</v>
      </c>
      <c r="X52" s="51">
        <f t="shared" si="1"/>
        <v>0</v>
      </c>
      <c r="Y52" s="51">
        <f t="shared" si="1"/>
        <v>0</v>
      </c>
      <c r="Z52" s="51">
        <f t="shared" si="1"/>
        <v>0</v>
      </c>
      <c r="AA52" s="51">
        <f t="shared" si="1"/>
        <v>0</v>
      </c>
      <c r="AB52" s="51">
        <f t="shared" si="1"/>
        <v>0</v>
      </c>
      <c r="AC52" s="51">
        <f t="shared" si="1"/>
        <v>0</v>
      </c>
      <c r="AD52" s="51">
        <f t="shared" si="1"/>
        <v>0</v>
      </c>
      <c r="AE52" s="51">
        <f t="shared" si="1"/>
        <v>0</v>
      </c>
      <c r="AF52" s="51">
        <f t="shared" si="1"/>
        <v>0</v>
      </c>
      <c r="AG52" s="51">
        <f t="shared" si="1"/>
        <v>0</v>
      </c>
      <c r="AH52" s="51">
        <f t="shared" si="1"/>
        <v>0</v>
      </c>
      <c r="AI52" s="51">
        <f t="shared" si="1"/>
        <v>0</v>
      </c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</row>
    <row r="53" spans="1:68" x14ac:dyDescent="0.25">
      <c r="A53" s="53" t="s">
        <v>5</v>
      </c>
      <c r="B53" s="87">
        <f>-B52</f>
        <v>0</v>
      </c>
      <c r="C53" s="87">
        <f t="shared" ref="C53:L53" si="2">-C52</f>
        <v>0</v>
      </c>
      <c r="D53" s="87">
        <f t="shared" si="2"/>
        <v>0</v>
      </c>
      <c r="E53" s="87">
        <f t="shared" si="2"/>
        <v>0</v>
      </c>
      <c r="F53" s="87">
        <f t="shared" si="2"/>
        <v>0</v>
      </c>
      <c r="G53" s="87">
        <f t="shared" si="2"/>
        <v>0</v>
      </c>
      <c r="H53" s="87">
        <f t="shared" si="2"/>
        <v>0</v>
      </c>
      <c r="I53" s="87">
        <f t="shared" si="2"/>
        <v>0</v>
      </c>
      <c r="J53" s="87">
        <f t="shared" si="2"/>
        <v>0</v>
      </c>
      <c r="K53" s="98"/>
      <c r="L53" s="87">
        <f t="shared" si="2"/>
        <v>0</v>
      </c>
      <c r="M53" s="87">
        <f t="shared" ref="M53" si="3">-M52</f>
        <v>0</v>
      </c>
      <c r="N53" s="87">
        <f t="shared" ref="N53" si="4">-N52</f>
        <v>0</v>
      </c>
      <c r="O53" s="87">
        <f t="shared" ref="O53" si="5">-O52</f>
        <v>0</v>
      </c>
      <c r="P53" s="87">
        <f t="shared" ref="P53" si="6">-P52</f>
        <v>0</v>
      </c>
      <c r="Q53" s="87">
        <f t="shared" ref="Q53" si="7">-Q52</f>
        <v>0</v>
      </c>
      <c r="R53" s="87">
        <f t="shared" ref="R53" si="8">-R52</f>
        <v>0</v>
      </c>
      <c r="S53" s="87">
        <f t="shared" ref="S53" si="9">-S52</f>
        <v>0</v>
      </c>
      <c r="T53" s="87">
        <f t="shared" ref="T53" si="10">-T52</f>
        <v>0</v>
      </c>
      <c r="U53" s="87">
        <f t="shared" ref="U53" si="11">-U52</f>
        <v>0</v>
      </c>
      <c r="V53" s="87">
        <f t="shared" ref="V53" si="12">-V52</f>
        <v>0</v>
      </c>
      <c r="W53" s="87">
        <f t="shared" ref="W53" si="13">-W52</f>
        <v>0</v>
      </c>
      <c r="X53" s="87">
        <f t="shared" ref="X53" si="14">-X52</f>
        <v>0</v>
      </c>
      <c r="Y53" s="87">
        <f t="shared" ref="Y53" si="15">-Y52</f>
        <v>0</v>
      </c>
      <c r="Z53" s="87">
        <f t="shared" ref="Z53" si="16">-Z52</f>
        <v>0</v>
      </c>
      <c r="AA53" s="87">
        <f t="shared" ref="AA53" si="17">-AA52</f>
        <v>0</v>
      </c>
      <c r="AB53" s="87">
        <f t="shared" ref="AB53" si="18">-AB52</f>
        <v>0</v>
      </c>
      <c r="AC53" s="87">
        <f t="shared" ref="AC53" si="19">-AC52</f>
        <v>0</v>
      </c>
      <c r="AD53" s="87">
        <f t="shared" ref="AD53" si="20">-AD52</f>
        <v>0</v>
      </c>
      <c r="AE53" s="87">
        <f t="shared" ref="AE53" si="21">-AE52</f>
        <v>0</v>
      </c>
      <c r="AF53" s="87">
        <f t="shared" ref="AF53" si="22">-AF52</f>
        <v>0</v>
      </c>
      <c r="AG53" s="87">
        <f t="shared" ref="AG53" si="23">-AG52</f>
        <v>0</v>
      </c>
      <c r="AH53" s="87">
        <f t="shared" ref="AH53" si="24">-AH52</f>
        <v>0</v>
      </c>
      <c r="AI53" s="87">
        <f t="shared" ref="AI53" si="25">-AI52</f>
        <v>0</v>
      </c>
    </row>
    <row r="54" spans="1:68" x14ac:dyDescent="0.25">
      <c r="A54" s="57"/>
      <c r="B54" s="105"/>
      <c r="C54" s="105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</row>
    <row r="55" spans="1:68" x14ac:dyDescent="0.25">
      <c r="A55" s="88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</row>
    <row r="56" spans="1:68" x14ac:dyDescent="0.25">
      <c r="A56" s="57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</row>
    <row r="57" spans="1:68" x14ac:dyDescent="0.25">
      <c r="A57" s="88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</row>
    <row r="58" spans="1:68" x14ac:dyDescent="0.25">
      <c r="A58" s="15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</row>
    <row r="59" spans="1:68" x14ac:dyDescent="0.25">
      <c r="A59" s="89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</row>
    <row r="60" spans="1:68" x14ac:dyDescent="0.25">
      <c r="A60" s="15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</row>
    <row r="61" spans="1:68" x14ac:dyDescent="0.25">
      <c r="A61" s="89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</row>
    <row r="62" spans="1:68" x14ac:dyDescent="0.25">
      <c r="A62" s="15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</row>
    <row r="63" spans="1:68" x14ac:dyDescent="0.25">
      <c r="A63" s="89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</row>
    <row r="64" spans="1:68" x14ac:dyDescent="0.25">
      <c r="A64" s="15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</row>
    <row r="65" spans="1:35" x14ac:dyDescent="0.25">
      <c r="A65" s="89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</row>
    <row r="66" spans="1:35" x14ac:dyDescent="0.2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</row>
    <row r="67" spans="1:35" x14ac:dyDescent="0.2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</row>
    <row r="68" spans="1:35" x14ac:dyDescent="0.25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</row>
    <row r="69" spans="1:35" x14ac:dyDescent="0.25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</row>
    <row r="70" spans="1:35" x14ac:dyDescent="0.25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</row>
    <row r="71" spans="1:35" x14ac:dyDescent="0.25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</row>
    <row r="72" spans="1:35" x14ac:dyDescent="0.25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</row>
    <row r="73" spans="1:35" x14ac:dyDescent="0.25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</row>
    <row r="74" spans="1:35" x14ac:dyDescent="0.25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</row>
    <row r="75" spans="1:35" x14ac:dyDescent="0.25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</row>
    <row r="76" spans="1:35" x14ac:dyDescent="0.25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</row>
    <row r="77" spans="1:35" x14ac:dyDescent="0.25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</row>
    <row r="78" spans="1:35" x14ac:dyDescent="0.25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</row>
    <row r="79" spans="1:35" x14ac:dyDescent="0.25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</row>
    <row r="80" spans="1:35" x14ac:dyDescent="0.25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</row>
    <row r="81" spans="1:35" x14ac:dyDescent="0.25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</row>
    <row r="82" spans="1:35" x14ac:dyDescent="0.2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</row>
    <row r="83" spans="1:35" x14ac:dyDescent="0.25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</row>
    <row r="84" spans="1:35" x14ac:dyDescent="0.25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</row>
    <row r="85" spans="1:35" x14ac:dyDescent="0.25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</row>
    <row r="86" spans="1:35" x14ac:dyDescent="0.25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</row>
    <row r="87" spans="1:35" x14ac:dyDescent="0.25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</row>
    <row r="88" spans="1:35" x14ac:dyDescent="0.25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</row>
    <row r="89" spans="1:35" x14ac:dyDescent="0.25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</row>
    <row r="90" spans="1:35" x14ac:dyDescent="0.25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</row>
    <row r="91" spans="1:35" x14ac:dyDescent="0.25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</row>
    <row r="92" spans="1:35" x14ac:dyDescent="0.25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</row>
    <row r="93" spans="1:35" x14ac:dyDescent="0.2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</row>
    <row r="94" spans="1:35" x14ac:dyDescent="0.25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</row>
    <row r="95" spans="1:35" x14ac:dyDescent="0.25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</row>
    <row r="96" spans="1:35" x14ac:dyDescent="0.25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</row>
    <row r="97" spans="1:35" x14ac:dyDescent="0.25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</row>
    <row r="98" spans="1:35" x14ac:dyDescent="0.25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</row>
    <row r="99" spans="1:35" x14ac:dyDescent="0.25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</row>
    <row r="100" spans="1:35" x14ac:dyDescent="0.25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</row>
    <row r="101" spans="1:35" x14ac:dyDescent="0.25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</row>
    <row r="102" spans="1:35" x14ac:dyDescent="0.25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</row>
    <row r="103" spans="1:35" x14ac:dyDescent="0.25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</row>
  </sheetData>
  <sortState ref="A2:A17">
    <sortCondition ref="A2"/>
  </sortState>
  <mergeCells count="1">
    <mergeCell ref="B54:C54"/>
  </mergeCells>
  <conditionalFormatting sqref="B53:AI53">
    <cfRule type="cellIs" dxfId="1" priority="105" operator="lessThan">
      <formula>0</formula>
    </cfRule>
  </conditionalFormatting>
  <conditionalFormatting sqref="B53:AI53">
    <cfRule type="cellIs" dxfId="0" priority="101" operator="greaterThan">
      <formula>5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N4"/>
  <sheetViews>
    <sheetView zoomScaleNormal="100" workbookViewId="0">
      <pane xSplit="1" topLeftCell="B1" activePane="topRight" state="frozen"/>
      <selection pane="topRight"/>
    </sheetView>
  </sheetViews>
  <sheetFormatPr defaultColWidth="9" defaultRowHeight="15" x14ac:dyDescent="0.25"/>
  <cols>
    <col min="1" max="1" width="9.875" style="9" bestFit="1" customWidth="1"/>
    <col min="2" max="5" width="9" style="9"/>
    <col min="6" max="6" width="9.375" style="9" customWidth="1"/>
    <col min="7" max="9" width="9" style="9"/>
    <col min="10" max="10" width="9.25" style="9" customWidth="1"/>
    <col min="11" max="16384" width="9" style="9"/>
  </cols>
  <sheetData>
    <row r="1" spans="1:10" x14ac:dyDescent="0.25">
      <c r="A1" s="1" t="s">
        <v>15</v>
      </c>
      <c r="B1" s="2">
        <v>41871</v>
      </c>
      <c r="C1" s="2">
        <v>41887</v>
      </c>
      <c r="D1" s="2">
        <v>41902</v>
      </c>
      <c r="E1" s="2">
        <v>41917</v>
      </c>
      <c r="F1" s="2">
        <v>41932</v>
      </c>
      <c r="G1" s="2">
        <v>41948</v>
      </c>
      <c r="H1" s="2">
        <v>41963</v>
      </c>
      <c r="I1" s="2">
        <v>41978</v>
      </c>
      <c r="J1" s="2">
        <v>41993</v>
      </c>
    </row>
    <row r="2" spans="1:10" x14ac:dyDescent="0.25">
      <c r="A2" s="3" t="s">
        <v>80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3" t="s">
        <v>81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5">
      <c r="A4" s="3" t="s">
        <v>6</v>
      </c>
      <c r="B4" s="10">
        <f t="shared" ref="B4:J4" si="0">SUM(B2:B3)</f>
        <v>0</v>
      </c>
      <c r="C4" s="10">
        <f t="shared" si="0"/>
        <v>0</v>
      </c>
      <c r="D4" s="10">
        <f t="shared" si="0"/>
        <v>0</v>
      </c>
      <c r="E4" s="10">
        <f t="shared" si="0"/>
        <v>0</v>
      </c>
      <c r="F4" s="10">
        <f t="shared" si="0"/>
        <v>0</v>
      </c>
      <c r="G4" s="10">
        <f t="shared" si="0"/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</row>
  </sheetData>
  <pageMargins left="0.7" right="0.7" top="0.75" bottom="0.75" header="0.3" footer="0.3"/>
  <pageSetup orientation="portrait" r:id="rId1"/>
  <ignoredErrors>
    <ignoredError sqref="B4:J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2011</vt:lpstr>
      <vt:lpstr>2012</vt:lpstr>
      <vt:lpstr>2013</vt:lpstr>
      <vt:lpstr>Bills</vt:lpstr>
      <vt:lpstr>Gas</vt:lpstr>
    </vt:vector>
  </TitlesOfParts>
  <Company>Overstock.com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tfountain</dc:creator>
  <cp:lastModifiedBy>Timothy Fountain</cp:lastModifiedBy>
  <dcterms:created xsi:type="dcterms:W3CDTF">2010-02-23T16:56:11Z</dcterms:created>
  <dcterms:modified xsi:type="dcterms:W3CDTF">2014-08-25T21:28:45Z</dcterms:modified>
</cp:coreProperties>
</file>